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Лист4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3" i="4"/>
  <c r="U26"/>
  <c r="V8"/>
  <c r="U8"/>
  <c r="T9"/>
  <c r="T11"/>
  <c r="T12"/>
  <c r="T13"/>
  <c r="T14"/>
  <c r="T15"/>
  <c r="T16"/>
  <c r="T17"/>
  <c r="T18"/>
  <c r="T19"/>
  <c r="T20"/>
  <c r="T21"/>
  <c r="T23"/>
  <c r="T24"/>
  <c r="T25"/>
  <c r="T26"/>
  <c r="T27"/>
  <c r="T28"/>
  <c r="T30"/>
  <c r="T31"/>
  <c r="S32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8"/>
  <c r="T8"/>
  <c r="AP32"/>
  <c r="AP15"/>
  <c r="AP16"/>
  <c r="AP17"/>
  <c r="AP18"/>
  <c r="AP19"/>
  <c r="AP20"/>
  <c r="AP21"/>
  <c r="AP23"/>
  <c r="AP24"/>
  <c r="AP25"/>
  <c r="AP26"/>
  <c r="AP27"/>
  <c r="AP28"/>
  <c r="AP30"/>
  <c r="AP31"/>
  <c r="AP14"/>
  <c r="AO32"/>
  <c r="R32"/>
  <c r="Q32"/>
  <c r="R10"/>
  <c r="R12"/>
  <c r="R17"/>
  <c r="R18"/>
  <c r="R20"/>
  <c r="R21"/>
  <c r="R22"/>
  <c r="R23"/>
  <c r="R25"/>
  <c r="R27"/>
  <c r="R28"/>
  <c r="R29"/>
  <c r="R8"/>
  <c r="AM32"/>
  <c r="AM12"/>
  <c r="AM17"/>
  <c r="AM18"/>
  <c r="AM20"/>
  <c r="AM21"/>
  <c r="AM22"/>
  <c r="AM23"/>
  <c r="AM25"/>
  <c r="AM27"/>
  <c r="AM28"/>
  <c r="AM29"/>
  <c r="AM10"/>
  <c r="AL32"/>
  <c r="AK32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8"/>
  <c r="P32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8"/>
  <c r="AJ32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9"/>
  <c r="O32"/>
  <c r="AH32"/>
  <c r="AI32"/>
  <c r="N9"/>
  <c r="N10"/>
  <c r="N11"/>
  <c r="N12"/>
  <c r="N13"/>
  <c r="N14"/>
  <c r="N15"/>
  <c r="N16"/>
  <c r="N18"/>
  <c r="N19"/>
  <c r="N20"/>
  <c r="N21"/>
  <c r="N22"/>
  <c r="N23"/>
  <c r="N24"/>
  <c r="N25"/>
  <c r="N26"/>
  <c r="N27"/>
  <c r="N28"/>
  <c r="N29"/>
  <c r="N30"/>
  <c r="N31"/>
  <c r="AG9"/>
  <c r="AG10"/>
  <c r="AG11"/>
  <c r="AG12"/>
  <c r="AG13"/>
  <c r="AG14"/>
  <c r="AG15"/>
  <c r="AG16"/>
  <c r="AG18"/>
  <c r="AG19"/>
  <c r="AG20"/>
  <c r="AG21"/>
  <c r="AG22"/>
  <c r="AG23"/>
  <c r="AG24"/>
  <c r="AG25"/>
  <c r="AG26"/>
  <c r="AG27"/>
  <c r="AG28"/>
  <c r="AG29"/>
  <c r="AG30"/>
  <c r="AG31"/>
  <c r="AG8"/>
  <c r="N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8"/>
  <c r="M32"/>
  <c r="AE32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9"/>
  <c r="L8"/>
  <c r="K32"/>
  <c r="L32" s="1"/>
  <c r="AB32"/>
  <c r="AC32"/>
  <c r="J9"/>
  <c r="J13"/>
  <c r="J29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8"/>
  <c r="Z32"/>
  <c r="I28"/>
  <c r="J28" s="1"/>
  <c r="I29"/>
  <c r="I30"/>
  <c r="J30" s="1"/>
  <c r="I31"/>
  <c r="J31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V26" s="1"/>
  <c r="I27"/>
  <c r="J27" s="1"/>
  <c r="I9"/>
  <c r="I10"/>
  <c r="J10" s="1"/>
  <c r="I11"/>
  <c r="J11" s="1"/>
  <c r="I12"/>
  <c r="J12" s="1"/>
  <c r="I13"/>
  <c r="I14"/>
  <c r="J14" s="1"/>
  <c r="I8"/>
  <c r="J8" s="1"/>
  <c r="G32"/>
  <c r="H32" s="1"/>
  <c r="H26"/>
  <c r="D32"/>
  <c r="E32" s="1"/>
  <c r="C32"/>
  <c r="E26"/>
  <c r="J26" l="1"/>
  <c r="I32"/>
  <c r="J32" s="1"/>
  <c r="BV19"/>
  <c r="BJ14" l="1"/>
  <c r="BI14"/>
  <c r="AY14"/>
  <c r="BP22" l="1"/>
  <c r="BQ29" l="1"/>
  <c r="BP18" l="1"/>
  <c r="BO18"/>
  <c r="BV13" l="1"/>
  <c r="BL13"/>
  <c r="BM15" l="1"/>
  <c r="CC20" l="1"/>
  <c r="CA17"/>
  <c r="BY14"/>
  <c r="BX14"/>
  <c r="CA13"/>
  <c r="BB30"/>
  <c r="AZ30"/>
  <c r="AX14"/>
  <c r="CQ28" l="1"/>
  <c r="BR31" l="1"/>
  <c r="BR28" l="1"/>
  <c r="V22" l="1"/>
  <c r="E22"/>
  <c r="H22"/>
  <c r="CQ13" l="1"/>
  <c r="BR13" l="1"/>
  <c r="CP21" l="1"/>
  <c r="BW18" l="1"/>
  <c r="BE18"/>
  <c r="AT18"/>
  <c r="AR18"/>
  <c r="V18" l="1"/>
  <c r="H18"/>
  <c r="E18"/>
  <c r="BB32" l="1"/>
  <c r="CV28" l="1"/>
  <c r="CG28"/>
  <c r="BM21" l="1"/>
  <c r="BV32" l="1"/>
  <c r="BU32"/>
  <c r="BT32"/>
  <c r="BS32"/>
  <c r="BR32" l="1"/>
  <c r="BR30"/>
  <c r="BR29"/>
  <c r="BR27"/>
  <c r="BR25"/>
  <c r="BR24"/>
  <c r="BR23"/>
  <c r="BR22"/>
  <c r="BR21"/>
  <c r="BR20"/>
  <c r="BR19"/>
  <c r="BR18"/>
  <c r="BR17"/>
  <c r="BR16"/>
  <c r="BR15"/>
  <c r="BR14"/>
  <c r="BR12"/>
  <c r="BR11"/>
  <c r="BR10"/>
  <c r="BR9"/>
  <c r="BR8"/>
  <c r="BC32"/>
  <c r="AQ32"/>
  <c r="CK32" l="1"/>
  <c r="CJ32"/>
  <c r="CI32"/>
  <c r="CH32"/>
  <c r="H13" l="1"/>
  <c r="E27"/>
  <c r="CQ31"/>
  <c r="CQ30"/>
  <c r="CQ29"/>
  <c r="CQ27"/>
  <c r="CQ25"/>
  <c r="CQ24"/>
  <c r="CQ23"/>
  <c r="CQ22"/>
  <c r="CQ21"/>
  <c r="CQ20"/>
  <c r="CQ19"/>
  <c r="CQ18"/>
  <c r="CQ16"/>
  <c r="CQ15"/>
  <c r="CQ14"/>
  <c r="CQ12"/>
  <c r="CQ11"/>
  <c r="CQ10"/>
  <c r="CQ9"/>
  <c r="CQ8"/>
  <c r="CP31"/>
  <c r="CP30"/>
  <c r="CP29"/>
  <c r="CP28"/>
  <c r="CP27"/>
  <c r="CP25"/>
  <c r="CP24"/>
  <c r="CP23"/>
  <c r="CP22"/>
  <c r="CP20"/>
  <c r="CP19"/>
  <c r="CP18"/>
  <c r="CP17"/>
  <c r="CP16"/>
  <c r="CP15"/>
  <c r="CP14"/>
  <c r="CP13"/>
  <c r="CP12"/>
  <c r="CP11"/>
  <c r="CP10"/>
  <c r="CP9"/>
  <c r="CP8"/>
  <c r="CO31"/>
  <c r="CO29"/>
  <c r="CO28"/>
  <c r="CO27"/>
  <c r="CO25"/>
  <c r="CO24"/>
  <c r="CO23"/>
  <c r="CO22"/>
  <c r="CO21"/>
  <c r="CO19"/>
  <c r="CO18"/>
  <c r="CO17"/>
  <c r="CO16"/>
  <c r="CO15"/>
  <c r="CO14"/>
  <c r="CO13"/>
  <c r="CO12"/>
  <c r="CO11"/>
  <c r="CO10"/>
  <c r="CO9"/>
  <c r="CO8"/>
  <c r="CN31"/>
  <c r="CN30"/>
  <c r="CN29"/>
  <c r="CN28"/>
  <c r="CN27"/>
  <c r="CN25"/>
  <c r="CN24"/>
  <c r="CN23"/>
  <c r="CN22"/>
  <c r="CN21"/>
  <c r="CN19"/>
  <c r="CN18"/>
  <c r="CN17"/>
  <c r="CN16"/>
  <c r="CN15"/>
  <c r="CN14"/>
  <c r="CN13"/>
  <c r="CN12"/>
  <c r="CN11"/>
  <c r="CN10"/>
  <c r="CN9"/>
  <c r="CN8"/>
  <c r="CV31"/>
  <c r="CV29"/>
  <c r="CV27"/>
  <c r="CV25"/>
  <c r="CV24"/>
  <c r="CV23"/>
  <c r="CV22"/>
  <c r="CV21"/>
  <c r="CV20"/>
  <c r="CV18"/>
  <c r="CV17"/>
  <c r="CV16"/>
  <c r="CV15"/>
  <c r="CV14"/>
  <c r="CV13"/>
  <c r="CV12"/>
  <c r="CV11"/>
  <c r="CV10"/>
  <c r="CV9"/>
  <c r="CV8"/>
  <c r="CU31"/>
  <c r="CU30"/>
  <c r="CU29"/>
  <c r="CU28"/>
  <c r="CU27"/>
  <c r="CU25"/>
  <c r="CU24"/>
  <c r="CU23"/>
  <c r="CU22"/>
  <c r="CU21"/>
  <c r="CU20"/>
  <c r="CU19"/>
  <c r="CU18"/>
  <c r="CU17"/>
  <c r="CU16"/>
  <c r="CU15"/>
  <c r="CU14"/>
  <c r="CU13"/>
  <c r="CU12"/>
  <c r="CU11"/>
  <c r="CU10"/>
  <c r="CU9"/>
  <c r="CU8"/>
  <c r="CT31"/>
  <c r="CT30"/>
  <c r="CT29"/>
  <c r="CT28"/>
  <c r="CT27"/>
  <c r="CT25"/>
  <c r="CT24"/>
  <c r="CT23"/>
  <c r="CT22"/>
  <c r="CT21"/>
  <c r="CT20"/>
  <c r="CT19"/>
  <c r="CT18"/>
  <c r="CT17"/>
  <c r="CT16"/>
  <c r="CT15"/>
  <c r="CT13"/>
  <c r="CT12"/>
  <c r="CT11"/>
  <c r="CT10"/>
  <c r="CT9"/>
  <c r="CT8"/>
  <c r="CS31"/>
  <c r="CS30"/>
  <c r="CS29"/>
  <c r="CS28"/>
  <c r="CS27"/>
  <c r="CS25"/>
  <c r="CS24"/>
  <c r="CS23"/>
  <c r="CS22"/>
  <c r="CS21"/>
  <c r="CS20"/>
  <c r="CS19"/>
  <c r="CS18"/>
  <c r="CS17"/>
  <c r="CS16"/>
  <c r="CS15"/>
  <c r="CS13"/>
  <c r="CS12"/>
  <c r="CS11"/>
  <c r="CS10"/>
  <c r="CS9"/>
  <c r="CS8"/>
  <c r="CG32"/>
  <c r="CG31"/>
  <c r="CG30"/>
  <c r="CG29"/>
  <c r="CG27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BE31"/>
  <c r="BE30"/>
  <c r="BE29"/>
  <c r="BE28"/>
  <c r="BE27"/>
  <c r="BE25"/>
  <c r="BE24"/>
  <c r="BE23"/>
  <c r="BE22"/>
  <c r="BE21"/>
  <c r="BE20"/>
  <c r="BE19"/>
  <c r="BE17"/>
  <c r="BE16"/>
  <c r="BE15"/>
  <c r="BE14"/>
  <c r="BE13"/>
  <c r="BE12"/>
  <c r="BE11"/>
  <c r="BE10"/>
  <c r="BE9"/>
  <c r="BE8"/>
  <c r="BD31"/>
  <c r="BD30"/>
  <c r="BD29"/>
  <c r="BD28"/>
  <c r="BD27"/>
  <c r="BD25"/>
  <c r="BD24"/>
  <c r="BD23"/>
  <c r="BD22"/>
  <c r="BD21"/>
  <c r="BD20"/>
  <c r="BD19"/>
  <c r="BD18"/>
  <c r="BD17"/>
  <c r="BD16"/>
  <c r="BD15"/>
  <c r="BD13"/>
  <c r="BD12"/>
  <c r="BD11"/>
  <c r="BD10"/>
  <c r="BD9"/>
  <c r="BD8"/>
  <c r="AT31"/>
  <c r="AT30"/>
  <c r="AT29"/>
  <c r="AT28"/>
  <c r="AT27"/>
  <c r="AT25"/>
  <c r="AT24"/>
  <c r="AT23"/>
  <c r="AT22"/>
  <c r="AT21"/>
  <c r="AT20"/>
  <c r="AT19"/>
  <c r="AT17"/>
  <c r="AT16"/>
  <c r="AT15"/>
  <c r="AT14"/>
  <c r="AT13"/>
  <c r="AT12"/>
  <c r="AT11"/>
  <c r="AT10"/>
  <c r="AT9"/>
  <c r="AS31"/>
  <c r="AS30"/>
  <c r="AS29"/>
  <c r="AS28"/>
  <c r="AS27"/>
  <c r="AS25"/>
  <c r="AS24"/>
  <c r="AS23"/>
  <c r="AS22"/>
  <c r="AS21"/>
  <c r="AS20"/>
  <c r="AS19"/>
  <c r="AS18"/>
  <c r="AS17"/>
  <c r="AS16"/>
  <c r="AS15"/>
  <c r="AS14"/>
  <c r="AS13"/>
  <c r="AS12"/>
  <c r="AS11"/>
  <c r="AS10"/>
  <c r="AS9"/>
  <c r="AT8"/>
  <c r="AR8"/>
  <c r="AS8"/>
  <c r="AR32"/>
  <c r="AR31"/>
  <c r="AR30"/>
  <c r="AR29"/>
  <c r="AR28"/>
  <c r="AR27"/>
  <c r="AR25"/>
  <c r="AR24"/>
  <c r="AR23"/>
  <c r="AR22"/>
  <c r="AR21"/>
  <c r="AR20"/>
  <c r="AR19"/>
  <c r="AR17"/>
  <c r="AR16"/>
  <c r="AR15"/>
  <c r="AR14"/>
  <c r="AR13"/>
  <c r="AR12"/>
  <c r="AR11"/>
  <c r="AR10"/>
  <c r="AR9"/>
  <c r="CM25" l="1"/>
  <c r="CM27"/>
  <c r="CM28"/>
  <c r="CM19"/>
  <c r="CM23"/>
  <c r="H30"/>
  <c r="CM24"/>
  <c r="E15"/>
  <c r="E30"/>
  <c r="CM29"/>
  <c r="CM16"/>
  <c r="CM14"/>
  <c r="CM22"/>
  <c r="CM9"/>
  <c r="CM15"/>
  <c r="CM8"/>
  <c r="CM21"/>
  <c r="CM10"/>
  <c r="CM12"/>
  <c r="CM31"/>
  <c r="CM18"/>
  <c r="CM11"/>
  <c r="CN20" l="1"/>
  <c r="CM13" l="1"/>
  <c r="CQ17"/>
  <c r="CM17" s="1"/>
  <c r="CV30"/>
  <c r="CV19"/>
  <c r="CT14"/>
  <c r="CS14"/>
  <c r="BD14"/>
  <c r="V30" l="1"/>
  <c r="H15"/>
  <c r="V15" l="1"/>
  <c r="E25" l="1"/>
  <c r="H20"/>
  <c r="E17"/>
  <c r="E21"/>
  <c r="V19"/>
  <c r="H16"/>
  <c r="V17"/>
  <c r="V24"/>
  <c r="V27"/>
  <c r="V21"/>
  <c r="E19"/>
  <c r="E14"/>
  <c r="E23"/>
  <c r="E24"/>
  <c r="E16"/>
  <c r="H25"/>
  <c r="H17"/>
  <c r="H27"/>
  <c r="H21"/>
  <c r="H19"/>
  <c r="H14"/>
  <c r="V20"/>
  <c r="V13"/>
  <c r="V25"/>
  <c r="H24"/>
  <c r="H23"/>
  <c r="E20"/>
  <c r="V16"/>
  <c r="V14"/>
  <c r="E13"/>
  <c r="CB31"/>
  <c r="CB30"/>
  <c r="CB29"/>
  <c r="CB28"/>
  <c r="CB27"/>
  <c r="CB25"/>
  <c r="CB24"/>
  <c r="CB23"/>
  <c r="CB22"/>
  <c r="CB21"/>
  <c r="CB20"/>
  <c r="CB19"/>
  <c r="CB18"/>
  <c r="CR18" s="1"/>
  <c r="CB17"/>
  <c r="CB16"/>
  <c r="CB15"/>
  <c r="CB14"/>
  <c r="CB13"/>
  <c r="CB12"/>
  <c r="CB11"/>
  <c r="CB10"/>
  <c r="CB9"/>
  <c r="CB8"/>
  <c r="BW31"/>
  <c r="BW30"/>
  <c r="BW29"/>
  <c r="BW28"/>
  <c r="BW27"/>
  <c r="BW25"/>
  <c r="BW24"/>
  <c r="BW23"/>
  <c r="BW22"/>
  <c r="BW21"/>
  <c r="BW20"/>
  <c r="BW19"/>
  <c r="BW17"/>
  <c r="BW16"/>
  <c r="BW15"/>
  <c r="BW14"/>
  <c r="BW13"/>
  <c r="BW12"/>
  <c r="BW11"/>
  <c r="BW10"/>
  <c r="BW9"/>
  <c r="BW8"/>
  <c r="BY32"/>
  <c r="CT32" s="1"/>
  <c r="BZ32"/>
  <c r="CU32" s="1"/>
  <c r="AZ32"/>
  <c r="AX32"/>
  <c r="Y32"/>
  <c r="AA32" s="1"/>
  <c r="CR16" l="1"/>
  <c r="CR9"/>
  <c r="CR13"/>
  <c r="CR11"/>
  <c r="CR29"/>
  <c r="CR15"/>
  <c r="CR8"/>
  <c r="CR12"/>
  <c r="CR10"/>
  <c r="CR14"/>
  <c r="CR17"/>
  <c r="CR21"/>
  <c r="CR25"/>
  <c r="CR19"/>
  <c r="CR23"/>
  <c r="CR27"/>
  <c r="CR20"/>
  <c r="CR31"/>
  <c r="CR30"/>
  <c r="CR28"/>
  <c r="CR22"/>
  <c r="CR24"/>
  <c r="BD32"/>
  <c r="AS32"/>
  <c r="BH31"/>
  <c r="BH30"/>
  <c r="BH29"/>
  <c r="BH28"/>
  <c r="BH27"/>
  <c r="BH25"/>
  <c r="BH24"/>
  <c r="BH23"/>
  <c r="BH22"/>
  <c r="BH21"/>
  <c r="BH20"/>
  <c r="BH19"/>
  <c r="BH18"/>
  <c r="BH17"/>
  <c r="BH16"/>
  <c r="BH14"/>
  <c r="BH13"/>
  <c r="BH12"/>
  <c r="BH11"/>
  <c r="BH10"/>
  <c r="BH9"/>
  <c r="BH8"/>
  <c r="BM14"/>
  <c r="BM13"/>
  <c r="BM12"/>
  <c r="BM11"/>
  <c r="BM10"/>
  <c r="BM9"/>
  <c r="BM8"/>
  <c r="BM31"/>
  <c r="BM29"/>
  <c r="BM28"/>
  <c r="BM27"/>
  <c r="BM25"/>
  <c r="BM24"/>
  <c r="BM23"/>
  <c r="BM22"/>
  <c r="BM19"/>
  <c r="BM18"/>
  <c r="BM17"/>
  <c r="BH15"/>
  <c r="U22" l="1"/>
  <c r="U17"/>
  <c r="U21"/>
  <c r="U15"/>
  <c r="U24"/>
  <c r="BM16"/>
  <c r="U18" l="1"/>
  <c r="U16"/>
  <c r="U13"/>
  <c r="U27"/>
  <c r="U14"/>
  <c r="U19"/>
  <c r="U23"/>
  <c r="U25"/>
  <c r="BP32" l="1"/>
  <c r="BK32"/>
  <c r="CP32" l="1"/>
  <c r="BJ32"/>
  <c r="AU13" l="1"/>
  <c r="AV13" s="1"/>
  <c r="CL13"/>
  <c r="BF19"/>
  <c r="BF13"/>
  <c r="AU19"/>
  <c r="AV19" s="1"/>
  <c r="CL19"/>
  <c r="CF32" l="1"/>
  <c r="CC32"/>
  <c r="CB34" l="1"/>
  <c r="CB32"/>
  <c r="CA32"/>
  <c r="CV32" s="1"/>
  <c r="BX32"/>
  <c r="CS32" s="1"/>
  <c r="BQ32"/>
  <c r="BN32"/>
  <c r="BL32"/>
  <c r="BI32"/>
  <c r="BA32"/>
  <c r="AY32"/>
  <c r="AN32"/>
  <c r="AT32" l="1"/>
  <c r="CQ32"/>
  <c r="BE32"/>
  <c r="CN32"/>
  <c r="BH34"/>
  <c r="BW34"/>
  <c r="AB34"/>
  <c r="AF34"/>
  <c r="CL18" l="1"/>
  <c r="CL16"/>
  <c r="CL25"/>
  <c r="CL17"/>
  <c r="CL15"/>
  <c r="BF25"/>
  <c r="AU25"/>
  <c r="AV25" s="1"/>
  <c r="BF16"/>
  <c r="BF18"/>
  <c r="AU18"/>
  <c r="AV18" s="1"/>
  <c r="AU17"/>
  <c r="AV17" s="1"/>
  <c r="BF17"/>
  <c r="AU16"/>
  <c r="AV16" s="1"/>
  <c r="BF15"/>
  <c r="BF14"/>
  <c r="AU15"/>
  <c r="AV15" s="1"/>
  <c r="CL14"/>
  <c r="AU14"/>
  <c r="AV14" s="1"/>
  <c r="BF20"/>
  <c r="AU20"/>
  <c r="AV20" s="1"/>
  <c r="CL28" l="1"/>
  <c r="T32" l="1"/>
  <c r="BW32"/>
  <c r="CL27"/>
  <c r="CL24"/>
  <c r="CL29"/>
  <c r="CL31"/>
  <c r="BH32"/>
  <c r="CL12"/>
  <c r="CL10"/>
  <c r="CL9"/>
  <c r="CL11"/>
  <c r="CL23"/>
  <c r="CL22"/>
  <c r="CL21"/>
  <c r="CL8"/>
  <c r="CR34" l="1"/>
  <c r="CR32"/>
  <c r="V28"/>
  <c r="BD34" l="1"/>
  <c r="BE34"/>
  <c r="AF32"/>
  <c r="E10"/>
  <c r="E12"/>
  <c r="AU21"/>
  <c r="AV21" s="1"/>
  <c r="AU12"/>
  <c r="AV12" s="1"/>
  <c r="BF12"/>
  <c r="BF23"/>
  <c r="BF29"/>
  <c r="AU31"/>
  <c r="AV31" s="1"/>
  <c r="E8"/>
  <c r="AU27"/>
  <c r="AV27" s="1"/>
  <c r="BF31"/>
  <c r="E29"/>
  <c r="E11"/>
  <c r="AU23"/>
  <c r="AV23" s="1"/>
  <c r="E31"/>
  <c r="AU9"/>
  <c r="AV9" s="1"/>
  <c r="AU28"/>
  <c r="AV28" s="1"/>
  <c r="AU29"/>
  <c r="AV29" s="1"/>
  <c r="BF9"/>
  <c r="BF22"/>
  <c r="V29"/>
  <c r="H28"/>
  <c r="U10"/>
  <c r="U12"/>
  <c r="V31"/>
  <c r="BF10"/>
  <c r="BF24"/>
  <c r="BF27"/>
  <c r="V11"/>
  <c r="AU10"/>
  <c r="AV10" s="1"/>
  <c r="AU24"/>
  <c r="AV24" s="1"/>
  <c r="E9"/>
  <c r="E28"/>
  <c r="BF28"/>
  <c r="V10"/>
  <c r="V12"/>
  <c r="H8"/>
  <c r="H11"/>
  <c r="BF11"/>
  <c r="AU11"/>
  <c r="AV11" s="1"/>
  <c r="AU22"/>
  <c r="AV22" s="1"/>
  <c r="AU30"/>
  <c r="AV30" s="1"/>
  <c r="BF21"/>
  <c r="BF30"/>
  <c r="V9"/>
  <c r="BF8"/>
  <c r="H12"/>
  <c r="H29"/>
  <c r="AU8"/>
  <c r="AV8" s="1"/>
  <c r="H9"/>
  <c r="H31"/>
  <c r="H10"/>
  <c r="AG32" l="1"/>
  <c r="N32"/>
  <c r="U29"/>
  <c r="U31"/>
  <c r="U11"/>
  <c r="U28"/>
  <c r="V32"/>
  <c r="BF32"/>
  <c r="U9"/>
  <c r="AU32"/>
  <c r="AV32" s="1"/>
  <c r="CO30" l="1"/>
  <c r="CM30" s="1"/>
  <c r="BM30"/>
  <c r="U30" l="1"/>
  <c r="CL30"/>
  <c r="CO20" l="1"/>
  <c r="CM20" s="1"/>
  <c r="CM34" s="1"/>
  <c r="BO32"/>
  <c r="BM34" s="1"/>
  <c r="BM20"/>
  <c r="BM32" s="1"/>
  <c r="CL20" l="1"/>
  <c r="CO32"/>
  <c r="CM36" s="1"/>
  <c r="CL32"/>
  <c r="CM32" l="1"/>
  <c r="U20"/>
  <c r="U32"/>
</calcChain>
</file>

<file path=xl/sharedStrings.xml><?xml version="1.0" encoding="utf-8"?>
<sst xmlns="http://schemas.openxmlformats.org/spreadsheetml/2006/main" count="237" uniqueCount="97">
  <si>
    <t>№№ п\п</t>
  </si>
  <si>
    <t>Підприємства</t>
  </si>
  <si>
    <t>КП "Київпастранс"</t>
  </si>
  <si>
    <t>Всього</t>
  </si>
  <si>
    <t>Перевезено пасажирів</t>
  </si>
  <si>
    <t>(тис. чол.)</t>
  </si>
  <si>
    <t>Витрати</t>
  </si>
  <si>
    <t>Доходи</t>
  </si>
  <si>
    <t>у тому числі:</t>
  </si>
  <si>
    <t>Відсоток покриття витрат</t>
  </si>
  <si>
    <t>загальними доходами</t>
  </si>
  <si>
    <t>трамвай</t>
  </si>
  <si>
    <t>тролейбус</t>
  </si>
  <si>
    <t>всього</t>
  </si>
  <si>
    <t>Обсяги транспортної роботи</t>
  </si>
  <si>
    <t>Всього                     (тис.км)</t>
  </si>
  <si>
    <t>Трамвай</t>
  </si>
  <si>
    <t>Тролейбус</t>
  </si>
  <si>
    <t>Різниця</t>
  </si>
  <si>
    <t>Відсоток</t>
  </si>
  <si>
    <t>відсоток збільшення (+), зменшення (-)</t>
  </si>
  <si>
    <t>реалізація</t>
  </si>
  <si>
    <t>дотації</t>
  </si>
  <si>
    <t>реалізацією квитків за проїзд</t>
  </si>
  <si>
    <t>Видатки</t>
  </si>
  <si>
    <t>Корпорація підприємств міського електротранспориту України "Укрелектротранс"</t>
  </si>
  <si>
    <t>КП "Вінницька транспортна компанія"</t>
  </si>
  <si>
    <t>КП "Житомирське ТТУ"</t>
  </si>
  <si>
    <t>КП "Запоріжелектротранс"</t>
  </si>
  <si>
    <t>КП "Електроавтотранс" м.Ів.Франківськ</t>
  </si>
  <si>
    <t>КП "Конотопське ТУ"</t>
  </si>
  <si>
    <t>КП "Швидкісний трамвай" Кивий Ріг</t>
  </si>
  <si>
    <t>КП "Міський трололейбус" Кривий Ріг</t>
  </si>
  <si>
    <t>КП "Луцьке підприємство електротранспорту"</t>
  </si>
  <si>
    <t>КП "Львівелектротранс"</t>
  </si>
  <si>
    <t>КП "Миколаївелектротранс"</t>
  </si>
  <si>
    <t>КП "Одесміськелектротранс"</t>
  </si>
  <si>
    <t>КП "Полтаваелектроавтотранс"</t>
  </si>
  <si>
    <t>КП "Рівнеелектроавтотранс"</t>
  </si>
  <si>
    <t>КП "Тернопільелектротранс"</t>
  </si>
  <si>
    <t>КП "Черкасиелектротранс"</t>
  </si>
  <si>
    <t>КП "Чернівецьке ТрУ"</t>
  </si>
  <si>
    <t>КП "Чернігівське ТрУ"</t>
  </si>
  <si>
    <t>КП "Дніпровський електротранспорт"</t>
  </si>
  <si>
    <t>КП "Трамвай" м. Кам'янське</t>
  </si>
  <si>
    <t>КП "Електротранс"м. Кропивницький</t>
  </si>
  <si>
    <t>КП "Електротранс" м. Хмельницький</t>
  </si>
  <si>
    <t>чистий дохід від інших видів діяльності (тис. грн.)</t>
  </si>
  <si>
    <t>оплата транспортної роботи за договором</t>
  </si>
  <si>
    <t>УСЬОГО</t>
  </si>
  <si>
    <t>КП КМР "Електротранс", м. Кропивницький</t>
  </si>
  <si>
    <t>МКП "Дніпровський електротранспорт"</t>
  </si>
  <si>
    <t>КП "Луцьке підприємство ЕТ"</t>
  </si>
  <si>
    <t xml:space="preserve">реалізація квитків за проїзд </t>
  </si>
  <si>
    <t>тис. гривень</t>
  </si>
  <si>
    <t xml:space="preserve">дотації з місцевих бюджетів </t>
  </si>
  <si>
    <t>Кременчуцьке ТрУ ім. Л.Я. Левітана</t>
  </si>
  <si>
    <t xml:space="preserve">Примітки: 1. Таблиця складена за показниками, наданими підприємствами міського електротранспорту та носить відомчий характер. </t>
  </si>
  <si>
    <t>Доходи за 2024 рік</t>
  </si>
  <si>
    <t>Автобус</t>
  </si>
  <si>
    <t>Всього по підприємству у 2023</t>
  </si>
  <si>
    <t>(трамвай + тролейбус + автобус)</t>
  </si>
  <si>
    <t>відсоток (+,-) до 2024р.</t>
  </si>
  <si>
    <t>Доходи за 2025 рік</t>
  </si>
  <si>
    <t>Всього за 2025р</t>
  </si>
  <si>
    <t>Всього за 2024р.</t>
  </si>
  <si>
    <t>КП "Транспорт" м. Кам'янське</t>
  </si>
  <si>
    <t xml:space="preserve">     2. У зв'язку з війною з 24 лютого 2022 року траспортне обслуговування населення здійснювалося зі значними обмеженнями, а в прифронтових містах припинено. </t>
  </si>
  <si>
    <t xml:space="preserve">за рік </t>
  </si>
  <si>
    <t>Основні показники роботи підприємств міського електричного транспорту України за 1 квартал 2026 рік порівняно з аналогічним періодом 2025року</t>
  </si>
  <si>
    <t>Відсоток збільшнння (+), зменшення (-) відносно 2025 року</t>
  </si>
  <si>
    <t>КП "Електроавтотранс"м.Суми</t>
  </si>
  <si>
    <t>видатки 2026</t>
  </si>
  <si>
    <t>видатки 2025</t>
  </si>
  <si>
    <t>%збіл чи змен</t>
  </si>
  <si>
    <t>КП Електроавтотранс Суми</t>
  </si>
  <si>
    <t>витрати</t>
  </si>
  <si>
    <t>Обсяги витрат у 2026 р. (тис.грн)</t>
  </si>
  <si>
    <t xml:space="preserve">Відсоток збільшення (+), зменшення (-) відносно 2025 року </t>
  </si>
  <si>
    <t>Обсяги доходів у 2026 році (тис. грн.)</t>
  </si>
  <si>
    <t>доходи</t>
  </si>
  <si>
    <t>доходи 2026</t>
  </si>
  <si>
    <t>доходи 2025</t>
  </si>
  <si>
    <t>реал кв 26</t>
  </si>
  <si>
    <t>реал кв 25</t>
  </si>
  <si>
    <t>реад кв %</t>
  </si>
  <si>
    <t>читс дох 26</t>
  </si>
  <si>
    <t>чист дох 25</t>
  </si>
  <si>
    <t>ч дох %збіл чи змен</t>
  </si>
  <si>
    <t>відсоток (+,-) до 2025р.</t>
  </si>
  <si>
    <t>опл за дог26</t>
  </si>
  <si>
    <t>опл за дог25</t>
  </si>
  <si>
    <t>% до 2025</t>
  </si>
  <si>
    <t>дотац 2026</t>
  </si>
  <si>
    <t>дотац 2025</t>
  </si>
  <si>
    <t xml:space="preserve">суми </t>
  </si>
  <si>
    <t>Виконавець  Кізіло О.В тел 096 474-47-44</t>
  </si>
</sst>
</file>

<file path=xl/styles.xml><?xml version="1.0" encoding="utf-8"?>
<styleSheet xmlns="http://schemas.openxmlformats.org/spreadsheetml/2006/main">
  <numFmts count="11">
    <numFmt numFmtId="164" formatCode="_-* #,##0.00_р_._-;\-* #,##0.00_р_._-;_-* &quot;-&quot;??_р_._-;_-@_-"/>
    <numFmt numFmtId="165" formatCode="0.0%"/>
    <numFmt numFmtId="166" formatCode="_-* #,##0.0_р_._-;\-* #,##0.0_р_._-;_-* &quot;-&quot;??_р_._-;_-@_-"/>
    <numFmt numFmtId="167" formatCode="0.0"/>
    <numFmt numFmtId="168" formatCode="#,##0.0"/>
    <numFmt numFmtId="169" formatCode="[$-419]General"/>
    <numFmt numFmtId="170" formatCode="_-* #,##0.0_₴_-;\-* #,##0.0_₴_-;_-* &quot;-&quot;?_₴_-;_-@_-"/>
    <numFmt numFmtId="171" formatCode="#,##0.0\ _₽"/>
    <numFmt numFmtId="172" formatCode="_-* #,##0.0\ _₽_-;\-* #,##0.0\ _₽_-;_-* &quot;-&quot;?\ _₽_-;_-@_-"/>
    <numFmt numFmtId="173" formatCode="#,##0.0_ ;\-#,##0.0\ "/>
    <numFmt numFmtId="174" formatCode="_-* #,##0.00\ _₽_-;\-* #,##0.00\ _₽_-;_-* &quot;-&quot;??\ _₽_-;_-@_-"/>
  </numFmts>
  <fonts count="7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name val="Arial Cyr"/>
      <charset val="204"/>
    </font>
    <font>
      <sz val="11"/>
      <name val="Calibri"/>
      <family val="2"/>
      <charset val="204"/>
      <scheme val="minor"/>
    </font>
    <font>
      <b/>
      <sz val="24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name val="Arial Cyr"/>
      <charset val="204"/>
    </font>
    <font>
      <b/>
      <sz val="18"/>
      <name val="Arial Cyr"/>
      <charset val="204"/>
    </font>
    <font>
      <sz val="11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32"/>
      <name val="Times New Roman"/>
      <family val="1"/>
      <charset val="1"/>
    </font>
    <font>
      <u/>
      <sz val="10"/>
      <color indexed="12"/>
      <name val="Arial Cyr"/>
      <charset val="204"/>
    </font>
    <font>
      <sz val="12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CE181E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5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1"/>
      <color rgb="FF0000FF"/>
      <name val="Calibri"/>
      <family val="2"/>
      <charset val="204"/>
      <scheme val="minor"/>
    </font>
    <font>
      <b/>
      <sz val="12"/>
      <color indexed="12"/>
      <name val="Times New Roman"/>
      <family val="1"/>
      <charset val="1"/>
    </font>
    <font>
      <b/>
      <sz val="12"/>
      <color indexed="32"/>
      <name val="Times New Roman"/>
      <family val="1"/>
      <charset val="1"/>
    </font>
    <font>
      <sz val="10"/>
      <color rgb="FF333333"/>
      <name val="Arial"/>
      <family val="2"/>
      <charset val="204"/>
    </font>
    <font>
      <b/>
      <sz val="13"/>
      <color rgb="FF000000"/>
      <name val="Calibri"/>
      <family val="2"/>
      <charset val="204"/>
    </font>
    <font>
      <b/>
      <sz val="13"/>
      <color rgb="FF333333"/>
      <name val="Calibri"/>
      <family val="2"/>
      <charset val="204"/>
    </font>
    <font>
      <sz val="12"/>
      <color rgb="FF1C1C1C"/>
      <name val="Arial"/>
      <family val="2"/>
      <charset val="204"/>
    </font>
    <font>
      <sz val="13"/>
      <color rgb="FF1C1C1C"/>
      <name val="Arial"/>
      <family val="2"/>
      <charset val="204"/>
    </font>
    <font>
      <sz val="13"/>
      <color rgb="FF1C1C1C"/>
      <name val="Calibri"/>
      <family val="2"/>
      <charset val="204"/>
    </font>
    <font>
      <b/>
      <sz val="12"/>
      <color rgb="FF1C1C1C"/>
      <name val="Arial"/>
      <family val="2"/>
      <charset val="204"/>
    </font>
    <font>
      <b/>
      <sz val="12"/>
      <color rgb="FF333333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26"/>
      </patternFill>
    </fill>
    <fill>
      <patternFill patternType="solid">
        <fgColor theme="2"/>
        <bgColor indexed="64"/>
      </patternFill>
    </fill>
  </fills>
  <borders count="1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1" fillId="0" borderId="0" applyBorder="0" applyProtection="0"/>
    <xf numFmtId="0" fontId="13" fillId="0" borderId="0"/>
    <xf numFmtId="0" fontId="40" fillId="0" borderId="0" applyNumberFormat="0" applyFill="0" applyBorder="0" applyAlignment="0" applyProtection="0">
      <alignment vertical="top"/>
      <protection locked="0"/>
    </xf>
  </cellStyleXfs>
  <cellXfs count="706">
    <xf numFmtId="0" fontId="0" fillId="0" borderId="0" xfId="0"/>
    <xf numFmtId="0" fontId="0" fillId="0" borderId="1" xfId="0" applyBorder="1"/>
    <xf numFmtId="0" fontId="0" fillId="2" borderId="3" xfId="0" applyFill="1" applyBorder="1"/>
    <xf numFmtId="0" fontId="0" fillId="2" borderId="0" xfId="0" applyFill="1"/>
    <xf numFmtId="0" fontId="0" fillId="0" borderId="0" xfId="0" applyBorder="1"/>
    <xf numFmtId="0" fontId="0" fillId="0" borderId="34" xfId="0" applyBorder="1"/>
    <xf numFmtId="0" fontId="0" fillId="0" borderId="28" xfId="0" applyBorder="1"/>
    <xf numFmtId="0" fontId="0" fillId="0" borderId="10" xfId="0" applyBorder="1"/>
    <xf numFmtId="167" fontId="0" fillId="0" borderId="0" xfId="0" applyNumberFormat="1"/>
    <xf numFmtId="165" fontId="0" fillId="0" borderId="0" xfId="1" applyNumberFormat="1" applyFont="1" applyAlignment="1">
      <alignment horizontal="center" wrapText="1"/>
    </xf>
    <xf numFmtId="0" fontId="0" fillId="0" borderId="35" xfId="0" applyBorder="1"/>
    <xf numFmtId="0" fontId="0" fillId="0" borderId="0" xfId="0" applyFill="1" applyBorder="1"/>
    <xf numFmtId="0" fontId="0" fillId="2" borderId="38" xfId="0" applyFill="1" applyBorder="1" applyAlignment="1">
      <alignment wrapText="1"/>
    </xf>
    <xf numFmtId="0" fontId="0" fillId="0" borderId="10" xfId="0" applyBorder="1"/>
    <xf numFmtId="165" fontId="4" fillId="0" borderId="3" xfId="1" applyNumberFormat="1" applyFont="1" applyBorder="1" applyAlignment="1">
      <alignment horizontal="center"/>
    </xf>
    <xf numFmtId="165" fontId="4" fillId="0" borderId="13" xfId="1" applyNumberFormat="1" applyFont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0" fontId="4" fillId="0" borderId="0" xfId="0" applyFont="1"/>
    <xf numFmtId="0" fontId="5" fillId="2" borderId="3" xfId="0" applyFont="1" applyFill="1" applyBorder="1"/>
    <xf numFmtId="0" fontId="5" fillId="2" borderId="13" xfId="0" applyFont="1" applyFill="1" applyBorder="1"/>
    <xf numFmtId="0" fontId="5" fillId="2" borderId="37" xfId="0" applyFont="1" applyFill="1" applyBorder="1" applyAlignment="1"/>
    <xf numFmtId="0" fontId="0" fillId="0" borderId="10" xfId="0" applyBorder="1"/>
    <xf numFmtId="0" fontId="5" fillId="2" borderId="41" xfId="0" applyFont="1" applyFill="1" applyBorder="1"/>
    <xf numFmtId="0" fontId="5" fillId="2" borderId="11" xfId="0" applyFont="1" applyFill="1" applyBorder="1"/>
    <xf numFmtId="0" fontId="5" fillId="2" borderId="37" xfId="0" applyFont="1" applyFill="1" applyBorder="1"/>
    <xf numFmtId="167" fontId="0" fillId="0" borderId="34" xfId="0" applyNumberFormat="1" applyBorder="1"/>
    <xf numFmtId="165" fontId="0" fillId="0" borderId="34" xfId="1" applyNumberFormat="1" applyFont="1" applyBorder="1" applyAlignment="1">
      <alignment horizontal="center" wrapText="1"/>
    </xf>
    <xf numFmtId="0" fontId="5" fillId="2" borderId="37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center" vertical="center" wrapText="1"/>
    </xf>
    <xf numFmtId="0" fontId="0" fillId="0" borderId="14" xfId="0" applyBorder="1"/>
    <xf numFmtId="0" fontId="8" fillId="0" borderId="17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0" fillId="0" borderId="7" xfId="0" applyBorder="1"/>
    <xf numFmtId="0" fontId="13" fillId="0" borderId="17" xfId="0" applyFont="1" applyBorder="1"/>
    <xf numFmtId="0" fontId="0" fillId="0" borderId="0" xfId="0" applyAlignment="1"/>
    <xf numFmtId="0" fontId="5" fillId="0" borderId="0" xfId="0" applyFont="1" applyAlignment="1"/>
    <xf numFmtId="167" fontId="0" fillId="0" borderId="28" xfId="0" applyNumberFormat="1" applyBorder="1"/>
    <xf numFmtId="170" fontId="0" fillId="0" borderId="0" xfId="0" applyNumberFormat="1"/>
    <xf numFmtId="0" fontId="7" fillId="0" borderId="0" xfId="0" applyFont="1" applyAlignment="1"/>
    <xf numFmtId="0" fontId="13" fillId="0" borderId="7" xfId="0" applyFont="1" applyBorder="1"/>
    <xf numFmtId="167" fontId="0" fillId="0" borderId="35" xfId="0" applyNumberFormat="1" applyBorder="1"/>
    <xf numFmtId="0" fontId="22" fillId="2" borderId="3" xfId="0" applyFont="1" applyFill="1" applyBorder="1"/>
    <xf numFmtId="0" fontId="24" fillId="0" borderId="24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5" fillId="2" borderId="41" xfId="0" applyFont="1" applyFill="1" applyBorder="1"/>
    <xf numFmtId="0" fontId="24" fillId="2" borderId="40" xfId="0" applyFont="1" applyFill="1" applyBorder="1" applyAlignment="1">
      <alignment horizontal="center"/>
    </xf>
    <xf numFmtId="0" fontId="25" fillId="2" borderId="11" xfId="0" applyFont="1" applyFill="1" applyBorder="1"/>
    <xf numFmtId="165" fontId="3" fillId="0" borderId="33" xfId="1" applyNumberFormat="1" applyFont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25" fillId="2" borderId="13" xfId="0" applyFont="1" applyFill="1" applyBorder="1"/>
    <xf numFmtId="165" fontId="3" fillId="0" borderId="4" xfId="1" applyNumberFormat="1" applyFont="1" applyBorder="1" applyAlignment="1">
      <alignment horizontal="center"/>
    </xf>
    <xf numFmtId="165" fontId="3" fillId="0" borderId="16" xfId="1" applyNumberFormat="1" applyFont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5" fillId="2" borderId="3" xfId="0" applyFont="1" applyFill="1" applyBorder="1"/>
    <xf numFmtId="0" fontId="24" fillId="2" borderId="12" xfId="0" applyFont="1" applyFill="1" applyBorder="1" applyAlignment="1">
      <alignment horizontal="center" vertical="center"/>
    </xf>
    <xf numFmtId="0" fontId="25" fillId="2" borderId="37" xfId="0" applyFont="1" applyFill="1" applyBorder="1" applyAlignment="1"/>
    <xf numFmtId="0" fontId="23" fillId="2" borderId="3" xfId="0" applyFont="1" applyFill="1" applyBorder="1"/>
    <xf numFmtId="0" fontId="25" fillId="2" borderId="37" xfId="0" applyFont="1" applyFill="1" applyBorder="1"/>
    <xf numFmtId="0" fontId="25" fillId="2" borderId="37" xfId="0" applyFont="1" applyFill="1" applyBorder="1" applyAlignment="1">
      <alignment wrapText="1"/>
    </xf>
    <xf numFmtId="0" fontId="24" fillId="2" borderId="49" xfId="0" applyFont="1" applyFill="1" applyBorder="1" applyAlignment="1">
      <alignment horizontal="center"/>
    </xf>
    <xf numFmtId="0" fontId="25" fillId="2" borderId="59" xfId="0" applyFont="1" applyFill="1" applyBorder="1" applyAlignment="1"/>
    <xf numFmtId="165" fontId="3" fillId="0" borderId="60" xfId="1" applyNumberFormat="1" applyFont="1" applyBorder="1" applyAlignment="1">
      <alignment horizontal="center" vertical="center"/>
    </xf>
    <xf numFmtId="0" fontId="24" fillId="2" borderId="24" xfId="0" applyFont="1" applyFill="1" applyBorder="1"/>
    <xf numFmtId="168" fontId="10" fillId="0" borderId="42" xfId="4" applyNumberFormat="1" applyFont="1" applyBorder="1" applyAlignment="1">
      <alignment horizontal="center" vertical="center" wrapText="1"/>
    </xf>
    <xf numFmtId="4" fontId="0" fillId="0" borderId="42" xfId="0" applyNumberFormat="1" applyBorder="1" applyAlignment="1">
      <alignment horizontal="center" vertical="center"/>
    </xf>
    <xf numFmtId="4" fontId="0" fillId="0" borderId="61" xfId="0" applyNumberFormat="1" applyBorder="1" applyAlignment="1">
      <alignment horizontal="center" vertical="center"/>
    </xf>
    <xf numFmtId="168" fontId="16" fillId="0" borderId="11" xfId="0" applyNumberFormat="1" applyFont="1" applyBorder="1" applyAlignment="1">
      <alignment horizontal="center"/>
    </xf>
    <xf numFmtId="0" fontId="0" fillId="0" borderId="67" xfId="0" applyBorder="1"/>
    <xf numFmtId="167" fontId="0" fillId="0" borderId="67" xfId="0" applyNumberFormat="1" applyBorder="1" applyAlignment="1">
      <alignment horizontal="center"/>
    </xf>
    <xf numFmtId="168" fontId="15" fillId="0" borderId="11" xfId="0" applyNumberFormat="1" applyFont="1" applyBorder="1" applyAlignment="1">
      <alignment horizontal="center" vertical="center"/>
    </xf>
    <xf numFmtId="168" fontId="10" fillId="0" borderId="11" xfId="4" applyNumberFormat="1" applyFont="1" applyBorder="1" applyAlignment="1">
      <alignment horizontal="center" vertical="center" wrapText="1"/>
    </xf>
    <xf numFmtId="168" fontId="18" fillId="0" borderId="21" xfId="0" applyNumberFormat="1" applyFont="1" applyBorder="1" applyAlignment="1">
      <alignment vertical="center" wrapText="1"/>
    </xf>
    <xf numFmtId="168" fontId="21" fillId="0" borderId="42" xfId="0" applyNumberFormat="1" applyFont="1" applyBorder="1" applyAlignment="1">
      <alignment vertical="center" wrapText="1"/>
    </xf>
    <xf numFmtId="168" fontId="21" fillId="0" borderId="47" xfId="0" applyNumberFormat="1" applyFont="1" applyBorder="1" applyAlignment="1">
      <alignment vertical="center" wrapText="1"/>
    </xf>
    <xf numFmtId="0" fontId="30" fillId="5" borderId="70" xfId="0" applyFont="1" applyFill="1" applyBorder="1" applyAlignment="1">
      <alignment horizontal="center" vertical="center"/>
    </xf>
    <xf numFmtId="0" fontId="30" fillId="5" borderId="71" xfId="0" applyFont="1" applyFill="1" applyBorder="1" applyAlignment="1">
      <alignment horizontal="center" vertical="center"/>
    </xf>
    <xf numFmtId="0" fontId="30" fillId="5" borderId="72" xfId="0" applyFont="1" applyFill="1" applyBorder="1" applyAlignment="1">
      <alignment horizontal="center" vertical="center"/>
    </xf>
    <xf numFmtId="167" fontId="26" fillId="0" borderId="50" xfId="0" applyNumberFormat="1" applyFont="1" applyBorder="1" applyAlignment="1">
      <alignment horizontal="center"/>
    </xf>
    <xf numFmtId="168" fontId="0" fillId="0" borderId="0" xfId="0" applyNumberFormat="1" applyBorder="1"/>
    <xf numFmtId="169" fontId="12" fillId="0" borderId="0" xfId="3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8" fontId="0" fillId="0" borderId="1" xfId="0" applyNumberFormat="1" applyBorder="1"/>
    <xf numFmtId="0" fontId="0" fillId="0" borderId="32" xfId="0" applyBorder="1"/>
    <xf numFmtId="0" fontId="0" fillId="0" borderId="8" xfId="0" applyBorder="1"/>
    <xf numFmtId="0" fontId="0" fillId="0" borderId="74" xfId="0" applyBorder="1"/>
    <xf numFmtId="0" fontId="0" fillId="0" borderId="73" xfId="0" applyBorder="1"/>
    <xf numFmtId="0" fontId="0" fillId="0" borderId="74" xfId="0" applyFill="1" applyBorder="1"/>
    <xf numFmtId="168" fontId="0" fillId="0" borderId="34" xfId="0" applyNumberFormat="1" applyBorder="1"/>
    <xf numFmtId="168" fontId="0" fillId="0" borderId="32" xfId="0" applyNumberFormat="1" applyBorder="1"/>
    <xf numFmtId="168" fontId="0" fillId="0" borderId="8" xfId="0" applyNumberFormat="1" applyBorder="1"/>
    <xf numFmtId="172" fontId="29" fillId="6" borderId="8" xfId="0" applyNumberFormat="1" applyFont="1" applyFill="1" applyBorder="1"/>
    <xf numFmtId="4" fontId="0" fillId="0" borderId="32" xfId="0" applyNumberFormat="1" applyBorder="1" applyAlignment="1">
      <alignment horizontal="center" vertical="center"/>
    </xf>
    <xf numFmtId="0" fontId="31" fillId="0" borderId="8" xfId="0" applyFont="1" applyBorder="1"/>
    <xf numFmtId="168" fontId="18" fillId="0" borderId="8" xfId="0" applyNumberFormat="1" applyFont="1" applyBorder="1" applyAlignment="1">
      <alignment vertical="center" wrapText="1"/>
    </xf>
    <xf numFmtId="169" fontId="12" fillId="0" borderId="8" xfId="3" applyFont="1" applyBorder="1" applyAlignment="1">
      <alignment horizontal="center"/>
    </xf>
    <xf numFmtId="167" fontId="0" fillId="0" borderId="35" xfId="0" applyNumberFormat="1" applyBorder="1" applyAlignment="1">
      <alignment horizontal="center"/>
    </xf>
    <xf numFmtId="168" fontId="0" fillId="0" borderId="35" xfId="0" applyNumberFormat="1" applyBorder="1" applyAlignment="1">
      <alignment horizontal="right"/>
    </xf>
    <xf numFmtId="168" fontId="0" fillId="0" borderId="35" xfId="0" applyNumberFormat="1" applyBorder="1" applyAlignment="1">
      <alignment horizontal="center"/>
    </xf>
    <xf numFmtId="168" fontId="32" fillId="4" borderId="0" xfId="0" applyNumberFormat="1" applyFont="1" applyFill="1" applyBorder="1"/>
    <xf numFmtId="171" fontId="0" fillId="0" borderId="35" xfId="0" applyNumberFormat="1" applyBorder="1" applyAlignment="1">
      <alignment horizontal="center"/>
    </xf>
    <xf numFmtId="171" fontId="34" fillId="6" borderId="35" xfId="0" applyNumberFormat="1" applyFont="1" applyFill="1" applyBorder="1"/>
    <xf numFmtId="4" fontId="0" fillId="0" borderId="0" xfId="0" applyNumberFormat="1" applyBorder="1" applyAlignment="1">
      <alignment horizontal="center" vertical="center"/>
    </xf>
    <xf numFmtId="0" fontId="21" fillId="0" borderId="35" xfId="0" applyFont="1" applyBorder="1"/>
    <xf numFmtId="168" fontId="21" fillId="0" borderId="35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/>
    </xf>
    <xf numFmtId="167" fontId="13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8" fillId="0" borderId="35" xfId="0" applyFont="1" applyBorder="1"/>
    <xf numFmtId="0" fontId="0" fillId="0" borderId="32" xfId="0" applyBorder="1" applyAlignment="1">
      <alignment horizontal="center" vertical="center" wrapText="1"/>
    </xf>
    <xf numFmtId="168" fontId="0" fillId="0" borderId="0" xfId="0" applyNumberFormat="1"/>
    <xf numFmtId="168" fontId="0" fillId="0" borderId="0" xfId="0" applyNumberFormat="1" applyFill="1" applyBorder="1"/>
    <xf numFmtId="168" fontId="0" fillId="0" borderId="10" xfId="0" applyNumberFormat="1" applyBorder="1"/>
    <xf numFmtId="168" fontId="0" fillId="0" borderId="35" xfId="0" applyNumberFormat="1" applyBorder="1"/>
    <xf numFmtId="168" fontId="0" fillId="2" borderId="1" xfId="0" applyNumberFormat="1" applyFill="1" applyBorder="1"/>
    <xf numFmtId="168" fontId="15" fillId="0" borderId="34" xfId="0" applyNumberFormat="1" applyFont="1" applyBorder="1" applyAlignment="1">
      <alignment horizontal="center" vertical="center"/>
    </xf>
    <xf numFmtId="3" fontId="0" fillId="0" borderId="0" xfId="0" applyNumberFormat="1" applyBorder="1"/>
    <xf numFmtId="168" fontId="29" fillId="0" borderId="34" xfId="0" applyNumberFormat="1" applyFont="1" applyBorder="1" applyAlignment="1">
      <alignment horizontal="center" vertical="center"/>
    </xf>
    <xf numFmtId="171" fontId="18" fillId="0" borderId="48" xfId="0" applyNumberFormat="1" applyFont="1" applyBorder="1" applyAlignment="1">
      <alignment horizontal="center"/>
    </xf>
    <xf numFmtId="168" fontId="15" fillId="0" borderId="35" xfId="0" applyNumberFormat="1" applyFont="1" applyBorder="1" applyAlignment="1">
      <alignment horizontal="center" vertical="center"/>
    </xf>
    <xf numFmtId="168" fontId="0" fillId="0" borderId="28" xfId="0" applyNumberFormat="1" applyBorder="1"/>
    <xf numFmtId="168" fontId="29" fillId="0" borderId="35" xfId="0" applyNumberFormat="1" applyFont="1" applyBorder="1" applyAlignment="1">
      <alignment horizontal="center" vertical="center"/>
    </xf>
    <xf numFmtId="0" fontId="30" fillId="0" borderId="75" xfId="0" applyFont="1" applyBorder="1" applyAlignment="1">
      <alignment horizontal="center"/>
    </xf>
    <xf numFmtId="0" fontId="30" fillId="0" borderId="76" xfId="0" applyFont="1" applyBorder="1" applyAlignment="1">
      <alignment horizontal="center"/>
    </xf>
    <xf numFmtId="0" fontId="30" fillId="0" borderId="77" xfId="0" applyFont="1" applyBorder="1" applyAlignment="1">
      <alignment horizontal="center"/>
    </xf>
    <xf numFmtId="0" fontId="0" fillId="0" borderId="50" xfId="0" applyBorder="1" applyAlignment="1">
      <alignment horizontal="center"/>
    </xf>
    <xf numFmtId="167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168" fontId="26" fillId="0" borderId="50" xfId="0" applyNumberFormat="1" applyFont="1" applyBorder="1" applyAlignment="1">
      <alignment horizontal="center"/>
    </xf>
    <xf numFmtId="4" fontId="26" fillId="0" borderId="50" xfId="0" applyNumberFormat="1" applyFont="1" applyBorder="1" applyAlignment="1">
      <alignment horizontal="center"/>
    </xf>
    <xf numFmtId="0" fontId="5" fillId="0" borderId="0" xfId="0" applyFont="1"/>
    <xf numFmtId="165" fontId="25" fillId="0" borderId="9" xfId="0" applyNumberFormat="1" applyFont="1" applyBorder="1" applyAlignment="1">
      <alignment horizontal="center" vertical="center"/>
    </xf>
    <xf numFmtId="165" fontId="25" fillId="0" borderId="27" xfId="1" applyNumberFormat="1" applyFont="1" applyBorder="1" applyAlignment="1">
      <alignment horizontal="center" vertical="center"/>
    </xf>
    <xf numFmtId="165" fontId="25" fillId="0" borderId="18" xfId="1" applyNumberFormat="1" applyFont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8" fontId="37" fillId="0" borderId="35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168" fontId="35" fillId="0" borderId="34" xfId="0" applyNumberFormat="1" applyFont="1" applyBorder="1"/>
    <xf numFmtId="0" fontId="35" fillId="0" borderId="0" xfId="0" applyFont="1"/>
    <xf numFmtId="167" fontId="35" fillId="0" borderId="0" xfId="0" applyNumberFormat="1" applyFont="1"/>
    <xf numFmtId="0" fontId="0" fillId="0" borderId="83" xfId="0" applyBorder="1" applyAlignment="1">
      <alignment horizontal="center"/>
    </xf>
    <xf numFmtId="167" fontId="38" fillId="0" borderId="43" xfId="0" applyNumberFormat="1" applyFont="1" applyBorder="1" applyAlignment="1">
      <alignment horizontal="center"/>
    </xf>
    <xf numFmtId="0" fontId="23" fillId="0" borderId="85" xfId="0" applyFont="1" applyBorder="1" applyAlignment="1">
      <alignment horizontal="center" vertical="center"/>
    </xf>
    <xf numFmtId="168" fontId="39" fillId="4" borderId="66" xfId="0" applyNumberFormat="1" applyFont="1" applyFill="1" applyBorder="1"/>
    <xf numFmtId="4" fontId="0" fillId="0" borderId="86" xfId="0" applyNumberFormat="1" applyBorder="1" applyAlignment="1">
      <alignment horizontal="center" vertical="center"/>
    </xf>
    <xf numFmtId="168" fontId="8" fillId="0" borderId="84" xfId="0" applyNumberFormat="1" applyFont="1" applyBorder="1" applyAlignment="1">
      <alignment horizontal="center"/>
    </xf>
    <xf numFmtId="3" fontId="8" fillId="0" borderId="84" xfId="0" applyNumberFormat="1" applyFont="1" applyBorder="1" applyAlignment="1">
      <alignment horizontal="center"/>
    </xf>
    <xf numFmtId="0" fontId="0" fillId="0" borderId="85" xfId="0" applyBorder="1" applyAlignment="1">
      <alignment horizontal="center"/>
    </xf>
    <xf numFmtId="4" fontId="35" fillId="0" borderId="42" xfId="0" applyNumberFormat="1" applyFont="1" applyBorder="1" applyAlignment="1">
      <alignment horizontal="center" vertical="center"/>
    </xf>
    <xf numFmtId="167" fontId="31" fillId="0" borderId="34" xfId="0" applyNumberFormat="1" applyFont="1" applyBorder="1"/>
    <xf numFmtId="167" fontId="31" fillId="0" borderId="84" xfId="0" applyNumberFormat="1" applyFont="1" applyBorder="1"/>
    <xf numFmtId="167" fontId="15" fillId="0" borderId="87" xfId="0" applyNumberFormat="1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168" fontId="15" fillId="3" borderId="19" xfId="0" applyNumberFormat="1" applyFont="1" applyFill="1" applyBorder="1" applyAlignment="1">
      <alignment horizontal="center" vertical="center"/>
    </xf>
    <xf numFmtId="171" fontId="0" fillId="0" borderId="88" xfId="0" applyNumberFormat="1" applyBorder="1" applyAlignment="1">
      <alignment horizontal="center"/>
    </xf>
    <xf numFmtId="168" fontId="10" fillId="3" borderId="42" xfId="4" applyNumberFormat="1" applyFont="1" applyFill="1" applyBorder="1" applyAlignment="1">
      <alignment horizontal="center" vertical="center" wrapText="1"/>
    </xf>
    <xf numFmtId="168" fontId="10" fillId="3" borderId="11" xfId="4" applyNumberFormat="1" applyFont="1" applyFill="1" applyBorder="1" applyAlignment="1">
      <alignment horizontal="center" vertical="center" wrapText="1"/>
    </xf>
    <xf numFmtId="167" fontId="13" fillId="0" borderId="91" xfId="0" applyNumberFormat="1" applyFont="1" applyBorder="1" applyAlignment="1">
      <alignment horizontal="center"/>
    </xf>
    <xf numFmtId="167" fontId="13" fillId="0" borderId="90" xfId="0" applyNumberFormat="1" applyFont="1" applyBorder="1" applyAlignment="1">
      <alignment horizontal="center"/>
    </xf>
    <xf numFmtId="0" fontId="8" fillId="3" borderId="82" xfId="0" applyFont="1" applyFill="1" applyBorder="1" applyAlignment="1">
      <alignment horizontal="center"/>
    </xf>
    <xf numFmtId="0" fontId="8" fillId="3" borderId="83" xfId="0" applyFont="1" applyFill="1" applyBorder="1" applyAlignment="1">
      <alignment horizontal="center"/>
    </xf>
    <xf numFmtId="0" fontId="0" fillId="0" borderId="92" xfId="0" applyBorder="1"/>
    <xf numFmtId="0" fontId="0" fillId="0" borderId="93" xfId="0" applyBorder="1"/>
    <xf numFmtId="0" fontId="11" fillId="0" borderId="93" xfId="0" applyFont="1" applyBorder="1"/>
    <xf numFmtId="0" fontId="11" fillId="0" borderId="94" xfId="0" applyFont="1" applyBorder="1"/>
    <xf numFmtId="168" fontId="0" fillId="0" borderId="63" xfId="0" applyNumberFormat="1" applyBorder="1"/>
    <xf numFmtId="168" fontId="0" fillId="0" borderId="43" xfId="0" applyNumberFormat="1" applyBorder="1" applyAlignment="1">
      <alignment horizontal="right"/>
    </xf>
    <xf numFmtId="168" fontId="0" fillId="0" borderId="63" xfId="0" applyNumberFormat="1" applyBorder="1" applyAlignment="1">
      <alignment horizontal="right"/>
    </xf>
    <xf numFmtId="168" fontId="43" fillId="0" borderId="43" xfId="0" applyNumberFormat="1" applyFont="1" applyBorder="1" applyAlignment="1">
      <alignment horizontal="center" vertical="center"/>
    </xf>
    <xf numFmtId="168" fontId="43" fillId="0" borderId="63" xfId="0" applyNumberFormat="1" applyFont="1" applyBorder="1" applyAlignment="1">
      <alignment horizontal="center" vertical="center"/>
    </xf>
    <xf numFmtId="169" fontId="44" fillId="0" borderId="78" xfId="3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168" fontId="16" fillId="0" borderId="18" xfId="0" applyNumberFormat="1" applyFont="1" applyBorder="1" applyAlignment="1">
      <alignment horizontal="center"/>
    </xf>
    <xf numFmtId="168" fontId="8" fillId="0" borderId="17" xfId="0" applyNumberFormat="1" applyFont="1" applyBorder="1" applyAlignment="1">
      <alignment horizontal="center"/>
    </xf>
    <xf numFmtId="4" fontId="0" fillId="3" borderId="42" xfId="0" applyNumberFormat="1" applyFill="1" applyBorder="1" applyAlignment="1">
      <alignment horizontal="center" vertical="center"/>
    </xf>
    <xf numFmtId="0" fontId="0" fillId="0" borderId="97" xfId="0" applyBorder="1"/>
    <xf numFmtId="169" fontId="12" fillId="0" borderId="50" xfId="3" applyFont="1" applyBorder="1" applyAlignment="1">
      <alignment horizontal="center"/>
    </xf>
    <xf numFmtId="0" fontId="18" fillId="0" borderId="96" xfId="0" applyFont="1" applyBorder="1"/>
    <xf numFmtId="168" fontId="35" fillId="2" borderId="0" xfId="0" applyNumberFormat="1" applyFont="1" applyFill="1"/>
    <xf numFmtId="167" fontId="33" fillId="0" borderId="96" xfId="0" applyNumberFormat="1" applyFont="1" applyBorder="1" applyAlignment="1">
      <alignment horizontal="center"/>
    </xf>
    <xf numFmtId="168" fontId="10" fillId="0" borderId="96" xfId="4" applyNumberFormat="1" applyFont="1" applyBorder="1" applyAlignment="1">
      <alignment horizontal="center" vertical="center" wrapText="1"/>
    </xf>
    <xf numFmtId="167" fontId="0" fillId="0" borderId="96" xfId="0" applyNumberFormat="1" applyBorder="1" applyAlignment="1">
      <alignment horizontal="center"/>
    </xf>
    <xf numFmtId="171" fontId="18" fillId="0" borderId="97" xfId="0" applyNumberFormat="1" applyFont="1" applyBorder="1" applyAlignment="1">
      <alignment horizontal="center"/>
    </xf>
    <xf numFmtId="168" fontId="45" fillId="0" borderId="11" xfId="0" applyNumberFormat="1" applyFont="1" applyBorder="1" applyAlignment="1">
      <alignment horizontal="center" vertical="center"/>
    </xf>
    <xf numFmtId="167" fontId="31" fillId="0" borderId="96" xfId="0" applyNumberFormat="1" applyFont="1" applyBorder="1"/>
    <xf numFmtId="168" fontId="16" fillId="0" borderId="100" xfId="0" applyNumberFormat="1" applyFont="1" applyBorder="1" applyAlignment="1">
      <alignment horizontal="center"/>
    </xf>
    <xf numFmtId="168" fontId="10" fillId="0" borderId="100" xfId="4" applyNumberFormat="1" applyFont="1" applyBorder="1" applyAlignment="1">
      <alignment horizontal="center" vertical="center" wrapText="1"/>
    </xf>
    <xf numFmtId="168" fontId="45" fillId="0" borderId="100" xfId="0" applyNumberFormat="1" applyFont="1" applyBorder="1" applyAlignment="1">
      <alignment horizontal="center" vertical="center"/>
    </xf>
    <xf numFmtId="167" fontId="0" fillId="0" borderId="100" xfId="0" applyNumberFormat="1" applyBorder="1" applyAlignment="1">
      <alignment horizontal="center"/>
    </xf>
    <xf numFmtId="168" fontId="0" fillId="0" borderId="98" xfId="0" applyNumberFormat="1" applyBorder="1"/>
    <xf numFmtId="168" fontId="0" fillId="0" borderId="101" xfId="0" applyNumberFormat="1" applyBorder="1" applyAlignment="1">
      <alignment horizontal="center"/>
    </xf>
    <xf numFmtId="168" fontId="32" fillId="4" borderId="65" xfId="0" applyNumberFormat="1" applyFont="1" applyFill="1" applyBorder="1" applyAlignment="1">
      <alignment horizontal="center" vertical="center"/>
    </xf>
    <xf numFmtId="171" fontId="18" fillId="0" borderId="100" xfId="0" applyNumberFormat="1" applyFont="1" applyBorder="1" applyAlignment="1">
      <alignment horizontal="center"/>
    </xf>
    <xf numFmtId="172" fontId="29" fillId="6" borderId="100" xfId="0" applyNumberFormat="1" applyFont="1" applyFill="1" applyBorder="1"/>
    <xf numFmtId="0" fontId="31" fillId="0" borderId="96" xfId="0" applyFont="1" applyBorder="1"/>
    <xf numFmtId="168" fontId="18" fillId="0" borderId="102" xfId="0" applyNumberFormat="1" applyFont="1" applyBorder="1" applyAlignment="1">
      <alignment vertical="center" wrapText="1"/>
    </xf>
    <xf numFmtId="0" fontId="8" fillId="0" borderId="100" xfId="0" applyFont="1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0" xfId="0" applyBorder="1"/>
    <xf numFmtId="169" fontId="12" fillId="0" borderId="62" xfId="3" applyFont="1" applyBorder="1" applyAlignment="1">
      <alignment horizontal="center"/>
    </xf>
    <xf numFmtId="1" fontId="18" fillId="0" borderId="100" xfId="0" applyNumberFormat="1" applyFont="1" applyBorder="1"/>
    <xf numFmtId="168" fontId="55" fillId="0" borderId="100" xfId="4" applyNumberFormat="1" applyFont="1" applyBorder="1" applyAlignment="1">
      <alignment horizontal="center" vertical="center" wrapText="1"/>
    </xf>
    <xf numFmtId="168" fontId="45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167" fontId="15" fillId="0" borderId="96" xfId="0" applyNumberFormat="1" applyFont="1" applyBorder="1" applyAlignment="1">
      <alignment horizontal="center" vertical="center"/>
    </xf>
    <xf numFmtId="168" fontId="0" fillId="0" borderId="99" xfId="0" applyNumberFormat="1" applyBorder="1"/>
    <xf numFmtId="168" fontId="0" fillId="0" borderId="96" xfId="0" applyNumberFormat="1" applyBorder="1" applyAlignment="1">
      <alignment horizontal="center"/>
    </xf>
    <xf numFmtId="168" fontId="46" fillId="4" borderId="69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0" fillId="0" borderId="104" xfId="0" applyBorder="1" applyAlignment="1">
      <alignment horizontal="center"/>
    </xf>
    <xf numFmtId="167" fontId="0" fillId="0" borderId="89" xfId="0" applyNumberFormat="1" applyBorder="1" applyAlignment="1">
      <alignment horizontal="center"/>
    </xf>
    <xf numFmtId="0" fontId="0" fillId="0" borderId="18" xfId="0" applyBorder="1"/>
    <xf numFmtId="1" fontId="18" fillId="0" borderId="18" xfId="0" applyNumberFormat="1" applyFont="1" applyBorder="1"/>
    <xf numFmtId="168" fontId="45" fillId="0" borderId="43" xfId="0" applyNumberFormat="1" applyFont="1" applyBorder="1" applyAlignment="1">
      <alignment horizontal="center" vertical="center"/>
    </xf>
    <xf numFmtId="168" fontId="45" fillId="0" borderId="63" xfId="0" applyNumberFormat="1" applyFont="1" applyBorder="1" applyAlignment="1">
      <alignment horizontal="center" vertical="center"/>
    </xf>
    <xf numFmtId="167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68" fontId="22" fillId="3" borderId="19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167" fontId="28" fillId="0" borderId="96" xfId="0" applyNumberFormat="1" applyFont="1" applyBorder="1" applyAlignment="1">
      <alignment horizontal="center"/>
    </xf>
    <xf numFmtId="0" fontId="56" fillId="4" borderId="106" xfId="0" applyFont="1" applyFill="1" applyBorder="1"/>
    <xf numFmtId="0" fontId="56" fillId="4" borderId="107" xfId="0" applyFont="1" applyFill="1" applyBorder="1"/>
    <xf numFmtId="4" fontId="0" fillId="3" borderId="61" xfId="0" applyNumberFormat="1" applyFill="1" applyBorder="1" applyAlignment="1">
      <alignment horizontal="center" vertical="center"/>
    </xf>
    <xf numFmtId="0" fontId="31" fillId="0" borderId="84" xfId="0" applyFont="1" applyBorder="1"/>
    <xf numFmtId="168" fontId="8" fillId="0" borderId="96" xfId="0" applyNumberFormat="1" applyFont="1" applyBorder="1" applyAlignment="1">
      <alignment horizontal="center"/>
    </xf>
    <xf numFmtId="168" fontId="8" fillId="0" borderId="8" xfId="0" applyNumberFormat="1" applyFont="1" applyBorder="1" applyAlignment="1">
      <alignment horizontal="center"/>
    </xf>
    <xf numFmtId="168" fontId="45" fillId="0" borderId="108" xfId="0" applyNumberFormat="1" applyFont="1" applyBorder="1" applyAlignment="1">
      <alignment horizontal="center" vertical="center"/>
    </xf>
    <xf numFmtId="168" fontId="45" fillId="0" borderId="98" xfId="0" applyNumberFormat="1" applyFont="1" applyBorder="1" applyAlignment="1">
      <alignment horizontal="center" vertical="center"/>
    </xf>
    <xf numFmtId="0" fontId="0" fillId="0" borderId="108" xfId="0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0" fillId="0" borderId="96" xfId="0" applyBorder="1" applyAlignment="1">
      <alignment horizontal="center"/>
    </xf>
    <xf numFmtId="168" fontId="0" fillId="0" borderId="108" xfId="0" applyNumberFormat="1" applyBorder="1" applyAlignment="1">
      <alignment horizontal="right"/>
    </xf>
    <xf numFmtId="168" fontId="0" fillId="0" borderId="98" xfId="0" applyNumberFormat="1" applyBorder="1" applyAlignment="1">
      <alignment horizontal="right"/>
    </xf>
    <xf numFmtId="168" fontId="32" fillId="4" borderId="66" xfId="0" applyNumberFormat="1" applyFont="1" applyFill="1" applyBorder="1"/>
    <xf numFmtId="168" fontId="32" fillId="4" borderId="90" xfId="0" applyNumberFormat="1" applyFont="1" applyFill="1" applyBorder="1"/>
    <xf numFmtId="171" fontId="0" fillId="0" borderId="96" xfId="0" applyNumberFormat="1" applyBorder="1" applyAlignment="1">
      <alignment horizontal="center"/>
    </xf>
    <xf numFmtId="167" fontId="18" fillId="0" borderId="96" xfId="0" applyNumberFormat="1" applyFont="1" applyBorder="1" applyAlignment="1">
      <alignment horizontal="center"/>
    </xf>
    <xf numFmtId="171" fontId="18" fillId="6" borderId="108" xfId="0" applyNumberFormat="1" applyFont="1" applyFill="1" applyBorder="1"/>
    <xf numFmtId="171" fontId="21" fillId="6" borderId="96" xfId="0" applyNumberFormat="1" applyFont="1" applyFill="1" applyBorder="1"/>
    <xf numFmtId="171" fontId="34" fillId="6" borderId="98" xfId="0" applyNumberFormat="1" applyFont="1" applyFill="1" applyBorder="1"/>
    <xf numFmtId="4" fontId="0" fillId="3" borderId="96" xfId="0" applyNumberFormat="1" applyFill="1" applyBorder="1" applyAlignment="1">
      <alignment horizontal="center" vertical="center"/>
    </xf>
    <xf numFmtId="4" fontId="18" fillId="3" borderId="96" xfId="0" applyNumberFormat="1" applyFont="1" applyFill="1" applyBorder="1" applyAlignment="1">
      <alignment horizontal="center" vertical="center"/>
    </xf>
    <xf numFmtId="4" fontId="0" fillId="3" borderId="109" xfId="0" applyNumberFormat="1" applyFill="1" applyBorder="1" applyAlignment="1">
      <alignment horizontal="center" vertical="center"/>
    </xf>
    <xf numFmtId="167" fontId="31" fillId="0" borderId="110" xfId="0" applyNumberFormat="1" applyFont="1" applyBorder="1"/>
    <xf numFmtId="168" fontId="21" fillId="0" borderId="97" xfId="0" applyNumberFormat="1" applyFont="1" applyBorder="1" applyAlignment="1">
      <alignment vertical="center" wrapText="1"/>
    </xf>
    <xf numFmtId="0" fontId="8" fillId="0" borderId="108" xfId="0" applyFont="1" applyBorder="1" applyAlignment="1">
      <alignment horizontal="center"/>
    </xf>
    <xf numFmtId="0" fontId="8" fillId="0" borderId="98" xfId="0" applyFont="1" applyBorder="1" applyAlignment="1">
      <alignment horizontal="center"/>
    </xf>
    <xf numFmtId="167" fontId="0" fillId="0" borderId="111" xfId="0" applyNumberFormat="1" applyBorder="1" applyAlignment="1">
      <alignment horizontal="center"/>
    </xf>
    <xf numFmtId="167" fontId="13" fillId="0" borderId="111" xfId="0" applyNumberFormat="1" applyFont="1" applyBorder="1" applyAlignment="1">
      <alignment horizontal="center"/>
    </xf>
    <xf numFmtId="0" fontId="0" fillId="0" borderId="112" xfId="0" applyBorder="1"/>
    <xf numFmtId="0" fontId="11" fillId="0" borderId="112" xfId="0" applyFont="1" applyBorder="1"/>
    <xf numFmtId="0" fontId="11" fillId="0" borderId="96" xfId="0" applyFont="1" applyBorder="1"/>
    <xf numFmtId="0" fontId="11" fillId="0" borderId="98" xfId="0" applyFont="1" applyBorder="1"/>
    <xf numFmtId="169" fontId="12" fillId="0" borderId="51" xfId="3" applyFont="1" applyBorder="1" applyAlignment="1">
      <alignment horizontal="center"/>
    </xf>
    <xf numFmtId="1" fontId="18" fillId="0" borderId="96" xfId="0" applyNumberFormat="1" applyFont="1" applyBorder="1"/>
    <xf numFmtId="168" fontId="8" fillId="0" borderId="97" xfId="0" applyNumberFormat="1" applyFont="1" applyBorder="1" applyAlignment="1">
      <alignment horizontal="center"/>
    </xf>
    <xf numFmtId="168" fontId="8" fillId="0" borderId="35" xfId="0" applyNumberFormat="1" applyFont="1" applyBorder="1" applyAlignment="1">
      <alignment horizontal="center"/>
    </xf>
    <xf numFmtId="168" fontId="48" fillId="0" borderId="96" xfId="4" applyNumberFormat="1" applyFont="1" applyBorder="1" applyAlignment="1">
      <alignment horizontal="center" vertical="center" wrapText="1"/>
    </xf>
    <xf numFmtId="168" fontId="50" fillId="0" borderId="84" xfId="4" applyNumberFormat="1" applyFont="1" applyBorder="1" applyAlignment="1">
      <alignment horizontal="center" vertical="center" wrapText="1"/>
    </xf>
    <xf numFmtId="168" fontId="27" fillId="0" borderId="35" xfId="0" applyNumberFormat="1" applyFont="1" applyBorder="1" applyAlignment="1">
      <alignment horizontal="center" vertical="center"/>
    </xf>
    <xf numFmtId="168" fontId="45" fillId="0" borderId="17" xfId="0" applyNumberFormat="1" applyFont="1" applyBorder="1" applyAlignment="1">
      <alignment horizontal="center" vertical="center"/>
    </xf>
    <xf numFmtId="168" fontId="45" fillId="0" borderId="35" xfId="0" applyNumberFormat="1" applyFont="1" applyBorder="1" applyAlignment="1">
      <alignment horizontal="center" vertical="center"/>
    </xf>
    <xf numFmtId="168" fontId="45" fillId="0" borderId="113" xfId="0" applyNumberFormat="1" applyFont="1" applyBorder="1" applyAlignment="1">
      <alignment horizontal="center" vertical="center"/>
    </xf>
    <xf numFmtId="167" fontId="0" fillId="0" borderId="17" xfId="0" applyNumberFormat="1" applyBorder="1" applyAlignment="1">
      <alignment horizontal="center"/>
    </xf>
    <xf numFmtId="0" fontId="15" fillId="0" borderId="85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0" fontId="29" fillId="0" borderId="97" xfId="0" applyFont="1" applyBorder="1" applyAlignment="1">
      <alignment horizontal="center" vertical="center"/>
    </xf>
    <xf numFmtId="168" fontId="0" fillId="0" borderId="88" xfId="0" applyNumberFormat="1" applyBorder="1"/>
    <xf numFmtId="168" fontId="0" fillId="0" borderId="114" xfId="0" applyNumberFormat="1" applyBorder="1"/>
    <xf numFmtId="2" fontId="0" fillId="0" borderId="97" xfId="0" applyNumberFormat="1" applyBorder="1" applyAlignment="1">
      <alignment horizontal="center"/>
    </xf>
    <xf numFmtId="168" fontId="32" fillId="4" borderId="0" xfId="0" applyNumberFormat="1" applyFont="1" applyFill="1"/>
    <xf numFmtId="168" fontId="29" fillId="0" borderId="84" xfId="0" applyNumberFormat="1" applyFont="1" applyBorder="1" applyAlignment="1">
      <alignment horizontal="center" vertical="center"/>
    </xf>
    <xf numFmtId="167" fontId="18" fillId="0" borderId="17" xfId="0" applyNumberFormat="1" applyFont="1" applyBorder="1" applyAlignment="1">
      <alignment horizontal="center"/>
    </xf>
    <xf numFmtId="171" fontId="29" fillId="0" borderId="96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9" fillId="0" borderId="17" xfId="0" applyFont="1" applyBorder="1" applyAlignment="1">
      <alignment horizontal="center"/>
    </xf>
    <xf numFmtId="0" fontId="8" fillId="0" borderId="113" xfId="0" applyFont="1" applyBorder="1" applyAlignment="1">
      <alignment horizontal="center"/>
    </xf>
    <xf numFmtId="0" fontId="18" fillId="0" borderId="107" xfId="0" applyFont="1" applyBorder="1" applyAlignment="1">
      <alignment horizontal="center"/>
    </xf>
    <xf numFmtId="167" fontId="13" fillId="0" borderId="0" xfId="0" applyNumberFormat="1" applyFont="1" applyAlignment="1">
      <alignment horizontal="center"/>
    </xf>
    <xf numFmtId="0" fontId="13" fillId="0" borderId="115" xfId="0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167" fontId="57" fillId="0" borderId="0" xfId="0" applyNumberFormat="1" applyFont="1" applyAlignment="1">
      <alignment horizontal="center"/>
    </xf>
    <xf numFmtId="0" fontId="0" fillId="0" borderId="78" xfId="0" applyBorder="1" applyAlignment="1">
      <alignment horizontal="center"/>
    </xf>
    <xf numFmtId="0" fontId="18" fillId="0" borderId="17" xfId="0" applyFont="1" applyBorder="1"/>
    <xf numFmtId="0" fontId="11" fillId="0" borderId="35" xfId="0" applyFont="1" applyBorder="1"/>
    <xf numFmtId="0" fontId="11" fillId="0" borderId="113" xfId="0" applyFont="1" applyBorder="1"/>
    <xf numFmtId="169" fontId="12" fillId="0" borderId="0" xfId="3" applyFont="1" applyAlignment="1">
      <alignment horizontal="center"/>
    </xf>
    <xf numFmtId="0" fontId="26" fillId="0" borderId="0" xfId="0" applyFont="1" applyAlignment="1">
      <alignment horizontal="center"/>
    </xf>
    <xf numFmtId="167" fontId="23" fillId="0" borderId="96" xfId="0" applyNumberFormat="1" applyFont="1" applyBorder="1" applyAlignment="1">
      <alignment horizontal="center" vertical="center"/>
    </xf>
    <xf numFmtId="167" fontId="23" fillId="3" borderId="84" xfId="0" applyNumberFormat="1" applyFont="1" applyFill="1" applyBorder="1" applyAlignment="1">
      <alignment horizontal="center" vertical="center"/>
    </xf>
    <xf numFmtId="171" fontId="29" fillId="6" borderId="116" xfId="0" applyNumberFormat="1" applyFont="1" applyFill="1" applyBorder="1"/>
    <xf numFmtId="172" fontId="29" fillId="6" borderId="117" xfId="0" applyNumberFormat="1" applyFont="1" applyFill="1" applyBorder="1"/>
    <xf numFmtId="172" fontId="42" fillId="8" borderId="116" xfId="5" applyNumberFormat="1" applyFont="1" applyFill="1" applyBorder="1" applyAlignment="1" applyProtection="1">
      <alignment wrapText="1"/>
    </xf>
    <xf numFmtId="171" fontId="58" fillId="6" borderId="112" xfId="0" applyNumberFormat="1" applyFont="1" applyFill="1" applyBorder="1"/>
    <xf numFmtId="171" fontId="0" fillId="6" borderId="118" xfId="0" applyNumberFormat="1" applyFill="1" applyBorder="1"/>
    <xf numFmtId="168" fontId="59" fillId="4" borderId="65" xfId="0" applyNumberFormat="1" applyFont="1" applyFill="1" applyBorder="1" applyAlignment="1">
      <alignment vertical="center"/>
    </xf>
    <xf numFmtId="168" fontId="59" fillId="4" borderId="69" xfId="0" applyNumberFormat="1" applyFont="1" applyFill="1" applyBorder="1" applyAlignment="1">
      <alignment horizontal="center" vertical="center"/>
    </xf>
    <xf numFmtId="168" fontId="46" fillId="4" borderId="66" xfId="0" applyNumberFormat="1" applyFont="1" applyFill="1" applyBorder="1"/>
    <xf numFmtId="168" fontId="60" fillId="4" borderId="95" xfId="0" applyNumberFormat="1" applyFont="1" applyFill="1" applyBorder="1"/>
    <xf numFmtId="168" fontId="23" fillId="0" borderId="96" xfId="0" applyNumberFormat="1" applyFont="1" applyBorder="1" applyAlignment="1">
      <alignment horizontal="center" vertical="center"/>
    </xf>
    <xf numFmtId="0" fontId="8" fillId="3" borderId="117" xfId="0" applyFont="1" applyFill="1" applyBorder="1" applyAlignment="1">
      <alignment horizontal="center"/>
    </xf>
    <xf numFmtId="0" fontId="8" fillId="3" borderId="112" xfId="0" applyFont="1" applyFill="1" applyBorder="1" applyAlignment="1">
      <alignment horizontal="center"/>
    </xf>
    <xf numFmtId="0" fontId="8" fillId="3" borderId="118" xfId="0" applyFont="1" applyFill="1" applyBorder="1" applyAlignment="1">
      <alignment horizontal="center"/>
    </xf>
    <xf numFmtId="0" fontId="8" fillId="3" borderId="113" xfId="0" applyFont="1" applyFill="1" applyBorder="1" applyAlignment="1">
      <alignment horizontal="center"/>
    </xf>
    <xf numFmtId="167" fontId="0" fillId="0" borderId="104" xfId="0" applyNumberFormat="1" applyBorder="1" applyAlignment="1">
      <alignment horizontal="center"/>
    </xf>
    <xf numFmtId="167" fontId="13" fillId="0" borderId="95" xfId="0" applyNumberFormat="1" applyFont="1" applyBorder="1" applyAlignment="1">
      <alignment horizontal="center"/>
    </xf>
    <xf numFmtId="0" fontId="0" fillId="0" borderId="107" xfId="0" applyBorder="1" applyAlignment="1">
      <alignment horizontal="center"/>
    </xf>
    <xf numFmtId="0" fontId="9" fillId="0" borderId="115" xfId="0" applyFont="1" applyBorder="1" applyAlignment="1">
      <alignment horizontal="center"/>
    </xf>
    <xf numFmtId="0" fontId="0" fillId="0" borderId="116" xfId="0" applyBorder="1"/>
    <xf numFmtId="0" fontId="0" fillId="0" borderId="117" xfId="0" applyBorder="1"/>
    <xf numFmtId="0" fontId="11" fillId="0" borderId="116" xfId="0" applyFont="1" applyBorder="1"/>
    <xf numFmtId="0" fontId="11" fillId="0" borderId="118" xfId="0" applyFont="1" applyBorder="1"/>
    <xf numFmtId="0" fontId="12" fillId="0" borderId="116" xfId="0" applyFont="1" applyBorder="1" applyAlignment="1">
      <alignment horizontal="center"/>
    </xf>
    <xf numFmtId="0" fontId="12" fillId="0" borderId="117" xfId="0" applyFont="1" applyBorder="1" applyAlignment="1">
      <alignment horizontal="center"/>
    </xf>
    <xf numFmtId="0" fontId="12" fillId="0" borderId="112" xfId="0" applyFont="1" applyBorder="1" applyAlignment="1">
      <alignment horizontal="center"/>
    </xf>
    <xf numFmtId="0" fontId="12" fillId="0" borderId="118" xfId="0" applyFont="1" applyBorder="1" applyAlignment="1">
      <alignment horizontal="center"/>
    </xf>
    <xf numFmtId="168" fontId="43" fillId="0" borderId="11" xfId="0" applyNumberFormat="1" applyFont="1" applyBorder="1" applyAlignment="1">
      <alignment horizontal="center" vertical="center"/>
    </xf>
    <xf numFmtId="168" fontId="43" fillId="0" borderId="117" xfId="0" applyNumberFormat="1" applyFont="1" applyBorder="1" applyAlignment="1">
      <alignment horizontal="center" vertical="center"/>
    </xf>
    <xf numFmtId="168" fontId="43" fillId="0" borderId="82" xfId="0" applyNumberFormat="1" applyFont="1" applyBorder="1" applyAlignment="1">
      <alignment horizontal="center" vertical="center"/>
    </xf>
    <xf numFmtId="168" fontId="43" fillId="0" borderId="112" xfId="0" applyNumberFormat="1" applyFont="1" applyBorder="1" applyAlignment="1">
      <alignment horizontal="center" vertical="center"/>
    </xf>
    <xf numFmtId="168" fontId="43" fillId="0" borderId="118" xfId="0" applyNumberFormat="1" applyFont="1" applyBorder="1" applyAlignment="1">
      <alignment horizontal="center" vertical="center"/>
    </xf>
    <xf numFmtId="168" fontId="43" fillId="0" borderId="83" xfId="0" applyNumberFormat="1" applyFont="1" applyBorder="1" applyAlignment="1">
      <alignment horizontal="center" vertical="center"/>
    </xf>
    <xf numFmtId="168" fontId="43" fillId="0" borderId="113" xfId="0" applyNumberFormat="1" applyFont="1" applyBorder="1" applyAlignment="1">
      <alignment horizontal="center" vertical="center"/>
    </xf>
    <xf numFmtId="167" fontId="31" fillId="0" borderId="116" xfId="0" applyNumberFormat="1" applyFont="1" applyBorder="1"/>
    <xf numFmtId="0" fontId="31" fillId="0" borderId="116" xfId="0" applyFont="1" applyBorder="1"/>
    <xf numFmtId="167" fontId="31" fillId="0" borderId="119" xfId="0" applyNumberFormat="1" applyFont="1" applyBorder="1"/>
    <xf numFmtId="0" fontId="0" fillId="0" borderId="116" xfId="0" applyBorder="1" applyAlignment="1">
      <alignment horizontal="center"/>
    </xf>
    <xf numFmtId="167" fontId="0" fillId="0" borderId="117" xfId="0" applyNumberFormat="1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112" xfId="0" applyBorder="1" applyAlignment="1">
      <alignment horizontal="center"/>
    </xf>
    <xf numFmtId="0" fontId="13" fillId="0" borderId="112" xfId="0" applyFont="1" applyBorder="1" applyAlignment="1">
      <alignment horizontal="center"/>
    </xf>
    <xf numFmtId="167" fontId="0" fillId="0" borderId="83" xfId="0" applyNumberFormat="1" applyBorder="1" applyAlignment="1">
      <alignment horizontal="center"/>
    </xf>
    <xf numFmtId="0" fontId="18" fillId="0" borderId="116" xfId="0" applyFont="1" applyBorder="1"/>
    <xf numFmtId="1" fontId="18" fillId="0" borderId="116" xfId="0" applyNumberFormat="1" applyFont="1" applyBorder="1"/>
    <xf numFmtId="168" fontId="10" fillId="3" borderId="116" xfId="4" applyNumberFormat="1" applyFont="1" applyFill="1" applyBorder="1" applyAlignment="1">
      <alignment horizontal="center" vertical="center" wrapText="1"/>
    </xf>
    <xf numFmtId="168" fontId="10" fillId="3" borderId="117" xfId="4" applyNumberFormat="1" applyFont="1" applyFill="1" applyBorder="1" applyAlignment="1">
      <alignment horizontal="center" vertical="center" wrapText="1"/>
    </xf>
    <xf numFmtId="168" fontId="0" fillId="0" borderId="116" xfId="0" applyNumberFormat="1" applyBorder="1" applyAlignment="1">
      <alignment horizontal="center"/>
    </xf>
    <xf numFmtId="167" fontId="33" fillId="0" borderId="116" xfId="0" applyNumberFormat="1" applyFont="1" applyBorder="1" applyAlignment="1">
      <alignment horizontal="center"/>
    </xf>
    <xf numFmtId="167" fontId="64" fillId="0" borderId="51" xfId="3" applyNumberFormat="1" applyFont="1" applyBorder="1" applyAlignment="1">
      <alignment horizontal="center"/>
    </xf>
    <xf numFmtId="167" fontId="64" fillId="0" borderId="89" xfId="3" applyNumberFormat="1" applyFont="1" applyBorder="1" applyAlignment="1">
      <alignment horizontal="center"/>
    </xf>
    <xf numFmtId="167" fontId="65" fillId="0" borderId="51" xfId="3" applyNumberFormat="1" applyFont="1" applyBorder="1" applyAlignment="1">
      <alignment horizontal="center"/>
    </xf>
    <xf numFmtId="167" fontId="66" fillId="0" borderId="51" xfId="3" applyNumberFormat="1" applyFont="1" applyBorder="1" applyAlignment="1">
      <alignment horizontal="center"/>
    </xf>
    <xf numFmtId="167" fontId="67" fillId="0" borderId="0" xfId="3" applyNumberFormat="1" applyFont="1"/>
    <xf numFmtId="167" fontId="68" fillId="0" borderId="50" xfId="3" applyNumberFormat="1" applyFont="1" applyBorder="1" applyAlignment="1">
      <alignment horizontal="center"/>
    </xf>
    <xf numFmtId="169" fontId="67" fillId="0" borderId="50" xfId="3" applyFont="1" applyBorder="1" applyAlignment="1">
      <alignment horizontal="right"/>
    </xf>
    <xf numFmtId="169" fontId="68" fillId="0" borderId="50" xfId="3" applyFont="1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168" fontId="16" fillId="0" borderId="117" xfId="0" applyNumberFormat="1" applyFont="1" applyBorder="1" applyAlignment="1">
      <alignment horizontal="center"/>
    </xf>
    <xf numFmtId="168" fontId="16" fillId="0" borderId="82" xfId="0" applyNumberFormat="1" applyFont="1" applyBorder="1" applyAlignment="1">
      <alignment horizontal="center"/>
    </xf>
    <xf numFmtId="168" fontId="8" fillId="0" borderId="116" xfId="0" applyNumberFormat="1" applyFont="1" applyBorder="1" applyAlignment="1">
      <alignment horizontal="center"/>
    </xf>
    <xf numFmtId="3" fontId="8" fillId="0" borderId="116" xfId="0" applyNumberFormat="1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168" fontId="8" fillId="0" borderId="83" xfId="0" applyNumberFormat="1" applyFont="1" applyBorder="1" applyAlignment="1">
      <alignment horizontal="center"/>
    </xf>
    <xf numFmtId="168" fontId="0" fillId="0" borderId="118" xfId="0" applyNumberFormat="1" applyBorder="1"/>
    <xf numFmtId="168" fontId="0" fillId="0" borderId="112" xfId="0" applyNumberFormat="1" applyBorder="1" applyAlignment="1">
      <alignment horizontal="right"/>
    </xf>
    <xf numFmtId="168" fontId="0" fillId="0" borderId="118" xfId="0" applyNumberFormat="1" applyBorder="1" applyAlignment="1">
      <alignment horizontal="right"/>
    </xf>
    <xf numFmtId="171" fontId="18" fillId="0" borderId="117" xfId="0" applyNumberFormat="1" applyFont="1" applyBorder="1" applyAlignment="1">
      <alignment horizontal="center"/>
    </xf>
    <xf numFmtId="171" fontId="0" fillId="0" borderId="116" xfId="0" applyNumberFormat="1" applyBorder="1" applyAlignment="1">
      <alignment horizontal="center"/>
    </xf>
    <xf numFmtId="167" fontId="18" fillId="0" borderId="116" xfId="0" applyNumberFormat="1" applyFont="1" applyBorder="1" applyAlignment="1">
      <alignment horizontal="center"/>
    </xf>
    <xf numFmtId="171" fontId="0" fillId="0" borderId="97" xfId="0" applyNumberFormat="1" applyBorder="1" applyAlignment="1">
      <alignment horizontal="center"/>
    </xf>
    <xf numFmtId="171" fontId="35" fillId="0" borderId="97" xfId="0" applyNumberFormat="1" applyFont="1" applyBorder="1" applyAlignment="1">
      <alignment horizontal="center"/>
    </xf>
    <xf numFmtId="167" fontId="42" fillId="0" borderId="83" xfId="0" applyNumberFormat="1" applyFont="1" applyBorder="1" applyAlignment="1">
      <alignment horizontal="center"/>
    </xf>
    <xf numFmtId="4" fontId="0" fillId="0" borderId="116" xfId="0" applyNumberFormat="1" applyBorder="1" applyAlignment="1">
      <alignment horizontal="center" vertical="center"/>
    </xf>
    <xf numFmtId="4" fontId="0" fillId="0" borderId="101" xfId="0" applyNumberFormat="1" applyBorder="1" applyAlignment="1">
      <alignment horizontal="center" vertical="center"/>
    </xf>
    <xf numFmtId="4" fontId="0" fillId="0" borderId="109" xfId="0" applyNumberFormat="1" applyBorder="1" applyAlignment="1">
      <alignment horizontal="center" vertical="center"/>
    </xf>
    <xf numFmtId="4" fontId="69" fillId="0" borderId="50" xfId="0" applyNumberFormat="1" applyFont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165" fontId="3" fillId="9" borderId="33" xfId="1" applyNumberFormat="1" applyFont="1" applyFill="1" applyBorder="1" applyAlignment="1">
      <alignment horizontal="center"/>
    </xf>
    <xf numFmtId="0" fontId="5" fillId="9" borderId="11" xfId="0" applyFont="1" applyFill="1" applyBorder="1"/>
    <xf numFmtId="168" fontId="14" fillId="9" borderId="42" xfId="0" applyNumberFormat="1" applyFont="1" applyFill="1" applyBorder="1" applyAlignment="1">
      <alignment horizontal="center" vertical="center"/>
    </xf>
    <xf numFmtId="168" fontId="0" fillId="9" borderId="34" xfId="0" applyNumberFormat="1" applyFill="1" applyBorder="1"/>
    <xf numFmtId="168" fontId="14" fillId="9" borderId="96" xfId="0" applyNumberFormat="1" applyFont="1" applyFill="1" applyBorder="1" applyAlignment="1">
      <alignment horizontal="center" vertical="center"/>
    </xf>
    <xf numFmtId="168" fontId="14" fillId="9" borderId="47" xfId="0" applyNumberFormat="1" applyFont="1" applyFill="1" applyBorder="1" applyAlignment="1">
      <alignment horizontal="center" vertical="center"/>
    </xf>
    <xf numFmtId="0" fontId="0" fillId="9" borderId="34" xfId="0" applyFill="1" applyBorder="1"/>
    <xf numFmtId="0" fontId="0" fillId="9" borderId="10" xfId="0" applyFill="1" applyBorder="1"/>
    <xf numFmtId="168" fontId="14" fillId="9" borderId="97" xfId="0" applyNumberFormat="1" applyFont="1" applyFill="1" applyBorder="1" applyAlignment="1">
      <alignment horizontal="center" vertical="center"/>
    </xf>
    <xf numFmtId="167" fontId="0" fillId="9" borderId="34" xfId="0" applyNumberFormat="1" applyFill="1" applyBorder="1"/>
    <xf numFmtId="168" fontId="14" fillId="9" borderId="11" xfId="0" applyNumberFormat="1" applyFont="1" applyFill="1" applyBorder="1" applyAlignment="1">
      <alignment horizontal="center" vertical="center"/>
    </xf>
    <xf numFmtId="168" fontId="14" fillId="9" borderId="100" xfId="0" applyNumberFormat="1" applyFont="1" applyFill="1" applyBorder="1" applyAlignment="1">
      <alignment horizontal="center" vertical="center"/>
    </xf>
    <xf numFmtId="168" fontId="14" fillId="9" borderId="18" xfId="0" applyNumberFormat="1" applyFont="1" applyFill="1" applyBorder="1" applyAlignment="1">
      <alignment horizontal="center" vertical="center"/>
    </xf>
    <xf numFmtId="168" fontId="14" fillId="9" borderId="82" xfId="0" applyNumberFormat="1" applyFont="1" applyFill="1" applyBorder="1" applyAlignment="1">
      <alignment horizontal="center" vertical="center"/>
    </xf>
    <xf numFmtId="168" fontId="0" fillId="9" borderId="32" xfId="0" applyNumberFormat="1" applyFill="1" applyBorder="1"/>
    <xf numFmtId="165" fontId="0" fillId="9" borderId="34" xfId="1" applyNumberFormat="1" applyFont="1" applyFill="1" applyBorder="1" applyAlignment="1">
      <alignment horizontal="center" wrapText="1"/>
    </xf>
    <xf numFmtId="167" fontId="0" fillId="9" borderId="35" xfId="0" applyNumberFormat="1" applyFill="1" applyBorder="1"/>
    <xf numFmtId="168" fontId="15" fillId="9" borderId="42" xfId="0" applyNumberFormat="1" applyFont="1" applyFill="1" applyBorder="1" applyAlignment="1">
      <alignment horizontal="center" vertical="center"/>
    </xf>
    <xf numFmtId="0" fontId="0" fillId="9" borderId="0" xfId="0" applyFill="1"/>
    <xf numFmtId="168" fontId="23" fillId="9" borderId="42" xfId="0" applyNumberFormat="1" applyFont="1" applyFill="1" applyBorder="1" applyAlignment="1">
      <alignment horizontal="center" vertical="center"/>
    </xf>
    <xf numFmtId="168" fontId="29" fillId="9" borderId="35" xfId="0" applyNumberFormat="1" applyFont="1" applyFill="1" applyBorder="1" applyAlignment="1">
      <alignment horizontal="center" vertical="center"/>
    </xf>
    <xf numFmtId="173" fontId="14" fillId="9" borderId="47" xfId="0" applyNumberFormat="1" applyFont="1" applyFill="1" applyBorder="1" applyAlignment="1">
      <alignment horizontal="center" vertical="center"/>
    </xf>
    <xf numFmtId="168" fontId="15" fillId="9" borderId="105" xfId="0" applyNumberFormat="1" applyFont="1" applyFill="1" applyBorder="1" applyAlignment="1">
      <alignment horizontal="center" vertical="center"/>
    </xf>
    <xf numFmtId="168" fontId="23" fillId="9" borderId="98" xfId="0" applyNumberFormat="1" applyFont="1" applyFill="1" applyBorder="1" applyAlignment="1">
      <alignment horizontal="center" vertical="center"/>
    </xf>
    <xf numFmtId="168" fontId="15" fillId="9" borderId="34" xfId="0" applyNumberFormat="1" applyFont="1" applyFill="1" applyBorder="1" applyAlignment="1">
      <alignment horizontal="center" vertical="center"/>
    </xf>
    <xf numFmtId="174" fontId="14" fillId="9" borderId="97" xfId="0" applyNumberFormat="1" applyFont="1" applyFill="1" applyBorder="1" applyAlignment="1">
      <alignment horizontal="center" vertical="center"/>
    </xf>
    <xf numFmtId="168" fontId="29" fillId="9" borderId="42" xfId="0" applyNumberFormat="1" applyFont="1" applyFill="1" applyBorder="1" applyAlignment="1">
      <alignment horizontal="center" vertical="center"/>
    </xf>
    <xf numFmtId="168" fontId="0" fillId="9" borderId="35" xfId="0" applyNumberFormat="1" applyFill="1" applyBorder="1"/>
    <xf numFmtId="168" fontId="0" fillId="9" borderId="0" xfId="0" applyNumberFormat="1" applyFill="1" applyBorder="1"/>
    <xf numFmtId="168" fontId="0" fillId="9" borderId="10" xfId="0" applyNumberFormat="1" applyFill="1" applyBorder="1"/>
    <xf numFmtId="167" fontId="0" fillId="9" borderId="0" xfId="0" applyNumberFormat="1" applyFill="1"/>
    <xf numFmtId="168" fontId="0" fillId="9" borderId="0" xfId="0" applyNumberFormat="1" applyFill="1"/>
    <xf numFmtId="0" fontId="0" fillId="0" borderId="87" xfId="0" applyBorder="1"/>
    <xf numFmtId="168" fontId="0" fillId="0" borderId="84" xfId="0" applyNumberFormat="1" applyBorder="1"/>
    <xf numFmtId="168" fontId="0" fillId="0" borderId="87" xfId="0" applyNumberFormat="1" applyBorder="1"/>
    <xf numFmtId="0" fontId="20" fillId="0" borderId="0" xfId="0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0" fontId="25" fillId="2" borderId="0" xfId="0" applyFont="1" applyFill="1" applyBorder="1"/>
    <xf numFmtId="167" fontId="4" fillId="0" borderId="0" xfId="0" applyNumberFormat="1" applyFont="1"/>
    <xf numFmtId="0" fontId="24" fillId="0" borderId="7" xfId="0" applyNumberFormat="1" applyFont="1" applyBorder="1" applyAlignment="1">
      <alignment horizontal="center" vertical="center"/>
    </xf>
    <xf numFmtId="0" fontId="24" fillId="0" borderId="49" xfId="0" applyNumberFormat="1" applyFont="1" applyBorder="1" applyAlignment="1">
      <alignment vertical="center"/>
    </xf>
    <xf numFmtId="0" fontId="5" fillId="2" borderId="119" xfId="0" applyFont="1" applyFill="1" applyBorder="1"/>
    <xf numFmtId="0" fontId="5" fillId="2" borderId="0" xfId="0" applyFont="1" applyFill="1" applyBorder="1"/>
    <xf numFmtId="0" fontId="0" fillId="2" borderId="34" xfId="0" applyFont="1" applyFill="1" applyBorder="1"/>
    <xf numFmtId="168" fontId="73" fillId="4" borderId="64" xfId="0" applyNumberFormat="1" applyFont="1" applyFill="1" applyBorder="1" applyAlignment="1">
      <alignment horizontal="center" vertical="center"/>
    </xf>
    <xf numFmtId="0" fontId="47" fillId="0" borderId="112" xfId="0" applyFont="1" applyBorder="1" applyAlignment="1">
      <alignment horizontal="center"/>
    </xf>
    <xf numFmtId="0" fontId="0" fillId="0" borderId="111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167" fontId="0" fillId="0" borderId="51" xfId="0" applyNumberFormat="1" applyFont="1" applyBorder="1" applyAlignment="1">
      <alignment horizontal="center"/>
    </xf>
    <xf numFmtId="0" fontId="0" fillId="0" borderId="112" xfId="0" applyFont="1" applyBorder="1"/>
    <xf numFmtId="169" fontId="74" fillId="0" borderId="51" xfId="3" applyFont="1" applyBorder="1" applyAlignment="1">
      <alignment horizontal="center"/>
    </xf>
    <xf numFmtId="168" fontId="26" fillId="0" borderId="51" xfId="0" applyNumberFormat="1" applyFont="1" applyBorder="1" applyAlignment="1">
      <alignment horizontal="center"/>
    </xf>
    <xf numFmtId="0" fontId="5" fillId="9" borderId="34" xfId="0" applyFont="1" applyFill="1" applyBorder="1"/>
    <xf numFmtId="0" fontId="5" fillId="2" borderId="98" xfId="0" applyFont="1" applyFill="1" applyBorder="1" applyAlignment="1"/>
    <xf numFmtId="0" fontId="25" fillId="2" borderId="119" xfId="0" applyFont="1" applyFill="1" applyBorder="1"/>
    <xf numFmtId="0" fontId="5" fillId="2" borderId="105" xfId="0" applyFont="1" applyFill="1" applyBorder="1"/>
    <xf numFmtId="0" fontId="22" fillId="2" borderId="0" xfId="0" applyFont="1" applyFill="1" applyBorder="1"/>
    <xf numFmtId="0" fontId="5" fillId="2" borderId="98" xfId="0" applyFont="1" applyFill="1" applyBorder="1"/>
    <xf numFmtId="0" fontId="5" fillId="2" borderId="98" xfId="0" applyFont="1" applyFill="1" applyBorder="1" applyAlignment="1">
      <alignment wrapText="1"/>
    </xf>
    <xf numFmtId="0" fontId="5" fillId="2" borderId="34" xfId="0" applyFont="1" applyFill="1" applyBorder="1"/>
    <xf numFmtId="0" fontId="35" fillId="0" borderId="19" xfId="0" applyFont="1" applyBorder="1"/>
    <xf numFmtId="0" fontId="35" fillId="0" borderId="20" xfId="0" applyFont="1" applyBorder="1"/>
    <xf numFmtId="0" fontId="35" fillId="0" borderId="21" xfId="0" applyFont="1" applyBorder="1"/>
    <xf numFmtId="168" fontId="14" fillId="9" borderId="120" xfId="0" applyNumberFormat="1" applyFont="1" applyFill="1" applyBorder="1" applyAlignment="1">
      <alignment horizontal="center" vertical="center"/>
    </xf>
    <xf numFmtId="168" fontId="72" fillId="9" borderId="96" xfId="0" applyNumberFormat="1" applyFont="1" applyFill="1" applyBorder="1" applyAlignment="1">
      <alignment horizontal="center" vertical="center"/>
    </xf>
    <xf numFmtId="168" fontId="47" fillId="0" borderId="120" xfId="0" applyNumberFormat="1" applyFont="1" applyBorder="1" applyAlignment="1">
      <alignment horizontal="center"/>
    </xf>
    <xf numFmtId="168" fontId="47" fillId="0" borderId="96" xfId="0" applyNumberFormat="1" applyFont="1" applyBorder="1" applyAlignment="1">
      <alignment horizontal="center"/>
    </xf>
    <xf numFmtId="168" fontId="48" fillId="0" borderId="120" xfId="4" applyNumberFormat="1" applyFont="1" applyBorder="1" applyAlignment="1">
      <alignment horizontal="center" vertical="center" wrapText="1"/>
    </xf>
    <xf numFmtId="167" fontId="49" fillId="0" borderId="120" xfId="0" applyNumberFormat="1" applyFont="1" applyBorder="1" applyAlignment="1">
      <alignment horizontal="center" vertical="center"/>
    </xf>
    <xf numFmtId="167" fontId="49" fillId="0" borderId="96" xfId="0" applyNumberFormat="1" applyFont="1" applyBorder="1" applyAlignment="1">
      <alignment horizontal="center" vertical="center"/>
    </xf>
    <xf numFmtId="0" fontId="1" fillId="2" borderId="121" xfId="0" applyFont="1" applyFill="1" applyBorder="1"/>
    <xf numFmtId="167" fontId="0" fillId="0" borderId="96" xfId="0" applyNumberFormat="1" applyFont="1" applyBorder="1" applyAlignment="1">
      <alignment horizontal="center"/>
    </xf>
    <xf numFmtId="167" fontId="50" fillId="0" borderId="40" xfId="0" applyNumberFormat="1" applyFont="1" applyBorder="1" applyAlignment="1">
      <alignment horizontal="center" vertical="center"/>
    </xf>
    <xf numFmtId="0" fontId="0" fillId="2" borderId="0" xfId="0" applyFont="1" applyFill="1" applyBorder="1"/>
    <xf numFmtId="168" fontId="35" fillId="0" borderId="120" xfId="0" applyNumberFormat="1" applyFont="1" applyBorder="1"/>
    <xf numFmtId="168" fontId="35" fillId="0" borderId="96" xfId="0" applyNumberFormat="1" applyFont="1" applyBorder="1"/>
    <xf numFmtId="0" fontId="30" fillId="5" borderId="122" xfId="0" applyFont="1" applyFill="1" applyBorder="1" applyAlignment="1">
      <alignment horizontal="center" vertical="center"/>
    </xf>
    <xf numFmtId="168" fontId="0" fillId="0" borderId="96" xfId="0" applyNumberFormat="1" applyFont="1" applyBorder="1" applyAlignment="1">
      <alignment horizontal="center"/>
    </xf>
    <xf numFmtId="167" fontId="51" fillId="0" borderId="123" xfId="0" applyNumberFormat="1" applyFont="1" applyBorder="1" applyAlignment="1">
      <alignment horizontal="center"/>
    </xf>
    <xf numFmtId="171" fontId="54" fillId="0" borderId="96" xfId="0" applyNumberFormat="1" applyFont="1" applyBorder="1" applyAlignment="1">
      <alignment horizontal="center"/>
    </xf>
    <xf numFmtId="167" fontId="1" fillId="2" borderId="121" xfId="0" applyNumberFormat="1" applyFont="1" applyFill="1" applyBorder="1"/>
    <xf numFmtId="171" fontId="50" fillId="6" borderId="96" xfId="0" applyNumberFormat="1" applyFont="1" applyFill="1" applyBorder="1"/>
    <xf numFmtId="4" fontId="35" fillId="3" borderId="120" xfId="0" applyNumberFormat="1" applyFont="1" applyFill="1" applyBorder="1" applyAlignment="1">
      <alignment horizontal="center" vertical="center"/>
    </xf>
    <xf numFmtId="4" fontId="0" fillId="3" borderId="96" xfId="0" applyNumberFormat="1" applyFont="1" applyFill="1" applyBorder="1" applyAlignment="1">
      <alignment horizontal="center" vertical="center"/>
    </xf>
    <xf numFmtId="167" fontId="71" fillId="0" borderId="123" xfId="0" applyNumberFormat="1" applyFont="1" applyBorder="1"/>
    <xf numFmtId="0" fontId="71" fillId="0" borderId="96" xfId="0" applyFont="1" applyBorder="1"/>
    <xf numFmtId="168" fontId="54" fillId="0" borderId="120" xfId="0" applyNumberFormat="1" applyFont="1" applyBorder="1" applyAlignment="1">
      <alignment horizontal="center" vertical="center" wrapText="1"/>
    </xf>
    <xf numFmtId="168" fontId="54" fillId="0" borderId="97" xfId="0" applyNumberFormat="1" applyFont="1" applyBorder="1" applyAlignment="1">
      <alignment horizontal="center" vertical="center" wrapText="1"/>
    </xf>
    <xf numFmtId="167" fontId="0" fillId="2" borderId="123" xfId="0" applyNumberFormat="1" applyFill="1" applyBorder="1"/>
    <xf numFmtId="0" fontId="0" fillId="2" borderId="123" xfId="0" applyFill="1" applyBorder="1"/>
    <xf numFmtId="168" fontId="14" fillId="9" borderId="124" xfId="0" applyNumberFormat="1" applyFont="1" applyFill="1" applyBorder="1" applyAlignment="1">
      <alignment horizontal="center" vertical="center"/>
    </xf>
    <xf numFmtId="0" fontId="0" fillId="2" borderId="125" xfId="0" applyFill="1" applyBorder="1"/>
    <xf numFmtId="0" fontId="0" fillId="2" borderId="49" xfId="0" applyFill="1" applyBorder="1"/>
    <xf numFmtId="0" fontId="54" fillId="0" borderId="126" xfId="0" applyFont="1" applyBorder="1"/>
    <xf numFmtId="168" fontId="10" fillId="3" borderId="112" xfId="4" applyNumberFormat="1" applyFont="1" applyFill="1" applyBorder="1" applyAlignment="1">
      <alignment horizontal="center" vertical="center" wrapText="1"/>
    </xf>
    <xf numFmtId="0" fontId="30" fillId="0" borderId="127" xfId="0" applyFont="1" applyBorder="1" applyAlignment="1">
      <alignment horizontal="center"/>
    </xf>
    <xf numFmtId="168" fontId="59" fillId="4" borderId="106" xfId="0" applyNumberFormat="1" applyFont="1" applyFill="1" applyBorder="1" applyAlignment="1">
      <alignment horizontal="center" vertical="center"/>
    </xf>
    <xf numFmtId="168" fontId="14" fillId="9" borderId="99" xfId="0" applyNumberFormat="1" applyFont="1" applyFill="1" applyBorder="1" applyAlignment="1">
      <alignment horizontal="center" vertical="center"/>
    </xf>
    <xf numFmtId="0" fontId="35" fillId="0" borderId="26" xfId="0" applyFont="1" applyBorder="1"/>
    <xf numFmtId="0" fontId="35" fillId="0" borderId="128" xfId="0" applyFont="1" applyBorder="1"/>
    <xf numFmtId="0" fontId="35" fillId="0" borderId="2" xfId="0" applyFont="1" applyBorder="1"/>
    <xf numFmtId="168" fontId="0" fillId="2" borderId="116" xfId="0" applyNumberFormat="1" applyFill="1" applyBorder="1"/>
    <xf numFmtId="0" fontId="30" fillId="5" borderId="116" xfId="0" applyFont="1" applyFill="1" applyBorder="1" applyAlignment="1">
      <alignment horizontal="center" vertical="center"/>
    </xf>
    <xf numFmtId="168" fontId="0" fillId="9" borderId="120" xfId="0" applyNumberFormat="1" applyFill="1" applyBorder="1"/>
    <xf numFmtId="168" fontId="14" fillId="9" borderId="86" xfId="0" applyNumberFormat="1" applyFont="1" applyFill="1" applyBorder="1" applyAlignment="1">
      <alignment horizontal="center" vertical="center"/>
    </xf>
    <xf numFmtId="168" fontId="0" fillId="2" borderId="125" xfId="0" applyNumberFormat="1" applyFill="1" applyBorder="1"/>
    <xf numFmtId="168" fontId="35" fillId="2" borderId="125" xfId="0" applyNumberFormat="1" applyFont="1" applyFill="1" applyBorder="1"/>
    <xf numFmtId="168" fontId="0" fillId="2" borderId="49" xfId="0" applyNumberFormat="1" applyFill="1" applyBorder="1"/>
    <xf numFmtId="168" fontId="35" fillId="0" borderId="116" xfId="0" applyNumberFormat="1" applyFont="1" applyBorder="1"/>
    <xf numFmtId="4" fontId="35" fillId="0" borderId="116" xfId="0" applyNumberFormat="1" applyFont="1" applyBorder="1" applyAlignment="1">
      <alignment horizontal="center" vertical="center"/>
    </xf>
    <xf numFmtId="168" fontId="72" fillId="9" borderId="42" xfId="0" applyNumberFormat="1" applyFont="1" applyFill="1" applyBorder="1" applyAlignment="1">
      <alignment horizontal="center" vertical="center"/>
    </xf>
    <xf numFmtId="168" fontId="47" fillId="0" borderId="116" xfId="0" applyNumberFormat="1" applyFont="1" applyBorder="1" applyAlignment="1">
      <alignment horizontal="center"/>
    </xf>
    <xf numFmtId="168" fontId="48" fillId="3" borderId="116" xfId="4" applyNumberFormat="1" applyFont="1" applyFill="1" applyBorder="1" applyAlignment="1">
      <alignment horizontal="center" vertical="center" wrapText="1"/>
    </xf>
    <xf numFmtId="167" fontId="26" fillId="0" borderId="116" xfId="0" applyNumberFormat="1" applyFont="1" applyBorder="1" applyAlignment="1">
      <alignment horizontal="center" vertical="center"/>
    </xf>
    <xf numFmtId="0" fontId="0" fillId="2" borderId="116" xfId="0" applyFont="1" applyFill="1" applyBorder="1"/>
    <xf numFmtId="167" fontId="50" fillId="0" borderId="116" xfId="0" applyNumberFormat="1" applyFont="1" applyBorder="1" applyAlignment="1">
      <alignment horizontal="center" vertical="center"/>
    </xf>
    <xf numFmtId="167" fontId="51" fillId="0" borderId="116" xfId="0" applyNumberFormat="1" applyFont="1" applyBorder="1" applyAlignment="1">
      <alignment horizontal="center"/>
    </xf>
    <xf numFmtId="167" fontId="71" fillId="0" borderId="116" xfId="0" applyNumberFormat="1" applyFont="1" applyBorder="1"/>
    <xf numFmtId="168" fontId="54" fillId="0" borderId="116" xfId="0" applyNumberFormat="1" applyFont="1" applyBorder="1" applyAlignment="1">
      <alignment horizontal="center" vertical="center" wrapText="1"/>
    </xf>
    <xf numFmtId="0" fontId="0" fillId="2" borderId="97" xfId="0" applyFont="1" applyFill="1" applyBorder="1"/>
    <xf numFmtId="165" fontId="14" fillId="9" borderId="63" xfId="0" applyNumberFormat="1" applyFont="1" applyFill="1" applyBorder="1" applyAlignment="1">
      <alignment horizontal="center" vertical="center"/>
    </xf>
    <xf numFmtId="168" fontId="0" fillId="9" borderId="42" xfId="0" applyNumberFormat="1" applyFill="1" applyBorder="1"/>
    <xf numFmtId="0" fontId="16" fillId="0" borderId="125" xfId="0" applyFont="1" applyBorder="1" applyAlignment="1">
      <alignment horizontal="center"/>
    </xf>
    <xf numFmtId="168" fontId="10" fillId="3" borderId="125" xfId="4" applyNumberFormat="1" applyFont="1" applyFill="1" applyBorder="1" applyAlignment="1">
      <alignment horizontal="center" vertical="center" wrapText="1"/>
    </xf>
    <xf numFmtId="168" fontId="43" fillId="0" borderId="125" xfId="0" applyNumberFormat="1" applyFont="1" applyBorder="1" applyAlignment="1">
      <alignment horizontal="center" vertical="center"/>
    </xf>
    <xf numFmtId="0" fontId="0" fillId="0" borderId="125" xfId="0" applyBorder="1" applyAlignment="1">
      <alignment horizontal="center"/>
    </xf>
    <xf numFmtId="167" fontId="23" fillId="0" borderId="125" xfId="0" applyNumberFormat="1" applyFont="1" applyBorder="1" applyAlignment="1">
      <alignment horizontal="center" vertical="center"/>
    </xf>
    <xf numFmtId="168" fontId="0" fillId="0" borderId="125" xfId="0" applyNumberFormat="1" applyBorder="1"/>
    <xf numFmtId="0" fontId="30" fillId="0" borderId="125" xfId="0" applyFont="1" applyBorder="1" applyAlignment="1">
      <alignment horizontal="center"/>
    </xf>
    <xf numFmtId="168" fontId="0" fillId="0" borderId="125" xfId="0" applyNumberFormat="1" applyBorder="1" applyAlignment="1">
      <alignment horizontal="center"/>
    </xf>
    <xf numFmtId="168" fontId="59" fillId="4" borderId="125" xfId="0" applyNumberFormat="1" applyFont="1" applyFill="1" applyBorder="1" applyAlignment="1">
      <alignment horizontal="center" vertical="center"/>
    </xf>
    <xf numFmtId="171" fontId="18" fillId="0" borderId="125" xfId="0" applyNumberFormat="1" applyFont="1" applyBorder="1" applyAlignment="1">
      <alignment horizontal="center"/>
    </xf>
    <xf numFmtId="171" fontId="29" fillId="6" borderId="125" xfId="0" applyNumberFormat="1" applyFont="1" applyFill="1" applyBorder="1"/>
    <xf numFmtId="4" fontId="0" fillId="0" borderId="125" xfId="0" applyNumberFormat="1" applyBorder="1" applyAlignment="1">
      <alignment horizontal="center" vertical="center"/>
    </xf>
    <xf numFmtId="0" fontId="31" fillId="0" borderId="125" xfId="0" applyFont="1" applyBorder="1"/>
    <xf numFmtId="168" fontId="18" fillId="0" borderId="125" xfId="0" applyNumberFormat="1" applyFont="1" applyBorder="1" applyAlignment="1">
      <alignment horizontal="center" vertical="center" wrapText="1"/>
    </xf>
    <xf numFmtId="0" fontId="8" fillId="3" borderId="125" xfId="0" applyFont="1" applyFill="1" applyBorder="1" applyAlignment="1">
      <alignment horizontal="center"/>
    </xf>
    <xf numFmtId="0" fontId="20" fillId="0" borderId="125" xfId="0" applyFont="1" applyBorder="1" applyAlignment="1">
      <alignment horizontal="center"/>
    </xf>
    <xf numFmtId="167" fontId="61" fillId="0" borderId="125" xfId="3" applyNumberFormat="1" applyFont="1" applyBorder="1" applyAlignment="1">
      <alignment horizontal="center"/>
    </xf>
    <xf numFmtId="0" fontId="0" fillId="0" borderId="125" xfId="0" applyBorder="1"/>
    <xf numFmtId="169" fontId="12" fillId="0" borderId="125" xfId="3" applyFont="1" applyBorder="1" applyAlignment="1">
      <alignment horizontal="center"/>
    </xf>
    <xf numFmtId="168" fontId="26" fillId="0" borderId="125" xfId="0" applyNumberFormat="1" applyFont="1" applyBorder="1" applyAlignment="1">
      <alignment horizontal="center"/>
    </xf>
    <xf numFmtId="0" fontId="18" fillId="0" borderId="49" xfId="0" applyFont="1" applyBorder="1"/>
    <xf numFmtId="168" fontId="0" fillId="2" borderId="97" xfId="0" applyNumberFormat="1" applyFill="1" applyBorder="1"/>
    <xf numFmtId="10" fontId="0" fillId="2" borderId="0" xfId="0" applyNumberFormat="1" applyFill="1"/>
    <xf numFmtId="10" fontId="0" fillId="9" borderId="63" xfId="0" applyNumberFormat="1" applyFill="1" applyBorder="1"/>
    <xf numFmtId="0" fontId="0" fillId="9" borderId="84" xfId="1" applyNumberFormat="1" applyFont="1" applyFill="1" applyBorder="1" applyAlignment="1">
      <alignment horizontal="center"/>
    </xf>
    <xf numFmtId="0" fontId="0" fillId="9" borderId="120" xfId="1" applyNumberFormat="1" applyFont="1" applyFill="1" applyBorder="1" applyAlignment="1">
      <alignment horizontal="center"/>
    </xf>
    <xf numFmtId="0" fontId="0" fillId="9" borderId="42" xfId="0" applyFill="1" applyBorder="1"/>
    <xf numFmtId="0" fontId="0" fillId="9" borderId="125" xfId="1" applyNumberFormat="1" applyFont="1" applyFill="1" applyBorder="1" applyAlignment="1">
      <alignment horizontal="center"/>
    </xf>
    <xf numFmtId="0" fontId="0" fillId="9" borderId="49" xfId="1" applyNumberFormat="1" applyFont="1" applyFill="1" applyBorder="1" applyAlignment="1">
      <alignment horizontal="center"/>
    </xf>
    <xf numFmtId="0" fontId="2" fillId="0" borderId="129" xfId="0" applyFont="1" applyBorder="1"/>
    <xf numFmtId="0" fontId="2" fillId="0" borderId="0" xfId="0" applyFont="1"/>
    <xf numFmtId="167" fontId="2" fillId="0" borderId="84" xfId="0" applyNumberFormat="1" applyFont="1" applyBorder="1"/>
    <xf numFmtId="10" fontId="0" fillId="0" borderId="0" xfId="0" applyNumberFormat="1"/>
    <xf numFmtId="10" fontId="14" fillId="9" borderId="63" xfId="0" applyNumberFormat="1" applyFont="1" applyFill="1" applyBorder="1" applyAlignment="1">
      <alignment horizontal="center" vertical="center"/>
    </xf>
    <xf numFmtId="10" fontId="47" fillId="0" borderId="118" xfId="0" applyNumberFormat="1" applyFont="1" applyBorder="1" applyAlignment="1">
      <alignment horizontal="center"/>
    </xf>
    <xf numFmtId="10" fontId="70" fillId="0" borderId="118" xfId="0" applyNumberFormat="1" applyFont="1" applyBorder="1" applyAlignment="1">
      <alignment horizontal="center"/>
    </xf>
    <xf numFmtId="0" fontId="2" fillId="0" borderId="26" xfId="0" applyFont="1" applyBorder="1"/>
    <xf numFmtId="0" fontId="2" fillId="0" borderId="128" xfId="0" applyFont="1" applyBorder="1"/>
    <xf numFmtId="0" fontId="0" fillId="0" borderId="2" xfId="0" applyBorder="1"/>
    <xf numFmtId="168" fontId="16" fillId="0" borderId="125" xfId="0" applyNumberFormat="1" applyFont="1" applyBorder="1" applyAlignment="1">
      <alignment horizontal="center"/>
    </xf>
    <xf numFmtId="167" fontId="15" fillId="0" borderId="125" xfId="0" applyNumberFormat="1" applyFont="1" applyBorder="1" applyAlignment="1">
      <alignment horizontal="center" vertical="center"/>
    </xf>
    <xf numFmtId="168" fontId="0" fillId="0" borderId="125" xfId="0" applyNumberFormat="1" applyBorder="1" applyAlignment="1">
      <alignment horizontal="right"/>
    </xf>
    <xf numFmtId="0" fontId="30" fillId="5" borderId="125" xfId="0" applyFont="1" applyFill="1" applyBorder="1" applyAlignment="1">
      <alignment horizontal="center" vertical="center"/>
    </xf>
    <xf numFmtId="0" fontId="0" fillId="0" borderId="49" xfId="0" applyBorder="1"/>
    <xf numFmtId="2" fontId="51" fillId="0" borderId="125" xfId="0" applyNumberFormat="1" applyFont="1" applyBorder="1" applyAlignment="1">
      <alignment horizontal="center"/>
    </xf>
    <xf numFmtId="4" fontId="52" fillId="0" borderId="125" xfId="0" applyNumberFormat="1" applyFont="1" applyBorder="1" applyAlignment="1">
      <alignment horizontal="center" vertical="center"/>
    </xf>
    <xf numFmtId="167" fontId="53" fillId="0" borderId="125" xfId="0" applyNumberFormat="1" applyFont="1" applyBorder="1"/>
    <xf numFmtId="167" fontId="0" fillId="9" borderId="42" xfId="0" applyNumberFormat="1" applyFill="1" applyBorder="1"/>
    <xf numFmtId="167" fontId="0" fillId="0" borderId="131" xfId="0" applyNumberFormat="1" applyBorder="1"/>
    <xf numFmtId="167" fontId="5" fillId="0" borderId="131" xfId="0" applyNumberFormat="1" applyFont="1" applyBorder="1"/>
    <xf numFmtId="167" fontId="35" fillId="0" borderId="131" xfId="0" applyNumberFormat="1" applyFont="1" applyBorder="1"/>
    <xf numFmtId="167" fontId="0" fillId="0" borderId="97" xfId="0" applyNumberFormat="1" applyBorder="1"/>
    <xf numFmtId="168" fontId="16" fillId="0" borderId="132" xfId="0" applyNumberFormat="1" applyFont="1" applyBorder="1" applyAlignment="1">
      <alignment horizontal="center"/>
    </xf>
    <xf numFmtId="10" fontId="45" fillId="0" borderId="132" xfId="4" applyNumberFormat="1" applyFont="1" applyBorder="1" applyAlignment="1">
      <alignment horizontal="center" vertical="center" wrapText="1"/>
    </xf>
    <xf numFmtId="168" fontId="14" fillId="9" borderId="130" xfId="0" applyNumberFormat="1" applyFont="1" applyFill="1" applyBorder="1" applyAlignment="1">
      <alignment horizontal="center" vertical="center"/>
    </xf>
    <xf numFmtId="0" fontId="16" fillId="0" borderId="130" xfId="0" applyFont="1" applyBorder="1" applyAlignment="1">
      <alignment horizontal="center"/>
    </xf>
    <xf numFmtId="168" fontId="43" fillId="0" borderId="130" xfId="0" applyNumberFormat="1" applyFont="1" applyBorder="1" applyAlignment="1">
      <alignment horizontal="center" vertical="center"/>
    </xf>
    <xf numFmtId="167" fontId="0" fillId="0" borderId="130" xfId="0" applyNumberFormat="1" applyBorder="1" applyAlignment="1">
      <alignment horizontal="center"/>
    </xf>
    <xf numFmtId="168" fontId="0" fillId="0" borderId="55" xfId="0" applyNumberFormat="1" applyBorder="1"/>
    <xf numFmtId="2" fontId="0" fillId="0" borderId="133" xfId="0" applyNumberFormat="1" applyBorder="1" applyAlignment="1">
      <alignment horizontal="center"/>
    </xf>
    <xf numFmtId="171" fontId="18" fillId="0" borderId="130" xfId="0" applyNumberFormat="1" applyFont="1" applyBorder="1" applyAlignment="1">
      <alignment horizontal="center"/>
    </xf>
    <xf numFmtId="0" fontId="8" fillId="3" borderId="130" xfId="0" applyFont="1" applyFill="1" applyBorder="1" applyAlignment="1">
      <alignment horizontal="center"/>
    </xf>
    <xf numFmtId="0" fontId="0" fillId="0" borderId="134" xfId="0" applyBorder="1" applyAlignment="1">
      <alignment horizontal="center"/>
    </xf>
    <xf numFmtId="167" fontId="63" fillId="7" borderId="51" xfId="3" applyNumberFormat="1" applyFont="1" applyFill="1" applyBorder="1"/>
    <xf numFmtId="0" fontId="0" fillId="0" borderId="135" xfId="0" applyBorder="1"/>
    <xf numFmtId="167" fontId="18" fillId="0" borderId="136" xfId="0" applyNumberFormat="1" applyFont="1" applyBorder="1"/>
    <xf numFmtId="0" fontId="0" fillId="0" borderId="137" xfId="0" applyBorder="1"/>
    <xf numFmtId="0" fontId="0" fillId="0" borderId="138" xfId="0" applyBorder="1"/>
    <xf numFmtId="0" fontId="0" fillId="0" borderId="139" xfId="0" applyBorder="1"/>
    <xf numFmtId="168" fontId="16" fillId="0" borderId="140" xfId="0" applyNumberFormat="1" applyFont="1" applyBorder="1" applyAlignment="1">
      <alignment horizontal="center"/>
    </xf>
    <xf numFmtId="0" fontId="16" fillId="0" borderId="141" xfId="0" applyFont="1" applyBorder="1" applyAlignment="1">
      <alignment horizontal="center"/>
    </xf>
    <xf numFmtId="168" fontId="10" fillId="3" borderId="140" xfId="4" applyNumberFormat="1" applyFont="1" applyFill="1" applyBorder="1" applyAlignment="1">
      <alignment horizontal="center" vertical="center" wrapText="1"/>
    </xf>
    <xf numFmtId="168" fontId="55" fillId="0" borderId="141" xfId="4" applyNumberFormat="1" applyFont="1" applyBorder="1" applyAlignment="1">
      <alignment horizontal="center" vertical="center" wrapText="1"/>
    </xf>
    <xf numFmtId="168" fontId="43" fillId="0" borderId="140" xfId="0" applyNumberFormat="1" applyFont="1" applyBorder="1" applyAlignment="1">
      <alignment horizontal="center" vertical="center"/>
    </xf>
    <xf numFmtId="168" fontId="45" fillId="0" borderId="141" xfId="0" applyNumberFormat="1" applyFont="1" applyBorder="1" applyAlignment="1">
      <alignment horizontal="center" vertical="center"/>
    </xf>
    <xf numFmtId="167" fontId="0" fillId="0" borderId="140" xfId="0" applyNumberFormat="1" applyBorder="1" applyAlignment="1">
      <alignment horizontal="center"/>
    </xf>
    <xf numFmtId="0" fontId="0" fillId="0" borderId="141" xfId="0" applyBorder="1" applyAlignment="1">
      <alignment horizontal="center"/>
    </xf>
    <xf numFmtId="0" fontId="0" fillId="0" borderId="140" xfId="0" applyBorder="1"/>
    <xf numFmtId="0" fontId="15" fillId="0" borderId="141" xfId="0" applyFont="1" applyBorder="1" applyAlignment="1">
      <alignment horizontal="center" vertical="center"/>
    </xf>
    <xf numFmtId="168" fontId="0" fillId="0" borderId="140" xfId="0" applyNumberFormat="1" applyBorder="1" applyAlignment="1">
      <alignment horizontal="center"/>
    </xf>
    <xf numFmtId="168" fontId="59" fillId="4" borderId="140" xfId="0" applyNumberFormat="1" applyFont="1" applyFill="1" applyBorder="1" applyAlignment="1">
      <alignment vertical="center"/>
    </xf>
    <xf numFmtId="171" fontId="18" fillId="0" borderId="140" xfId="0" applyNumberFormat="1" applyFont="1" applyBorder="1" applyAlignment="1">
      <alignment horizontal="center"/>
    </xf>
    <xf numFmtId="172" fontId="29" fillId="6" borderId="140" xfId="2" applyNumberFormat="1" applyFont="1" applyFill="1" applyBorder="1"/>
    <xf numFmtId="4" fontId="20" fillId="0" borderId="140" xfId="0" applyNumberFormat="1" applyFont="1" applyBorder="1" applyAlignment="1">
      <alignment horizontal="center" vertical="center"/>
    </xf>
    <xf numFmtId="0" fontId="41" fillId="0" borderId="140" xfId="0" applyFont="1" applyBorder="1"/>
    <xf numFmtId="168" fontId="18" fillId="0" borderId="140" xfId="0" applyNumberFormat="1" applyFont="1" applyBorder="1" applyAlignment="1">
      <alignment horizontal="center" vertical="center" wrapText="1"/>
    </xf>
    <xf numFmtId="0" fontId="8" fillId="3" borderId="140" xfId="0" applyFont="1" applyFill="1" applyBorder="1" applyAlignment="1">
      <alignment horizontal="center"/>
    </xf>
    <xf numFmtId="0" fontId="21" fillId="0" borderId="140" xfId="0" applyFont="1" applyBorder="1" applyAlignment="1">
      <alignment horizontal="center"/>
    </xf>
    <xf numFmtId="0" fontId="20" fillId="0" borderId="140" xfId="0" applyFont="1" applyBorder="1" applyAlignment="1">
      <alignment horizontal="center"/>
    </xf>
    <xf numFmtId="167" fontId="62" fillId="0" borderId="140" xfId="0" applyNumberFormat="1" applyFont="1" applyBorder="1" applyAlignment="1">
      <alignment wrapText="1"/>
    </xf>
    <xf numFmtId="0" fontId="12" fillId="0" borderId="140" xfId="0" applyFont="1" applyBorder="1" applyAlignment="1">
      <alignment horizontal="center"/>
    </xf>
    <xf numFmtId="168" fontId="26" fillId="0" borderId="140" xfId="0" applyNumberFormat="1" applyFont="1" applyBorder="1" applyAlignment="1">
      <alignment horizontal="center"/>
    </xf>
    <xf numFmtId="167" fontId="18" fillId="0" borderId="49" xfId="0" applyNumberFormat="1" applyFont="1" applyBorder="1"/>
    <xf numFmtId="167" fontId="0" fillId="0" borderId="137" xfId="0" applyNumberFormat="1" applyFont="1" applyBorder="1"/>
    <xf numFmtId="167" fontId="0" fillId="0" borderId="137" xfId="0" applyNumberFormat="1" applyBorder="1"/>
    <xf numFmtId="167" fontId="0" fillId="0" borderId="10" xfId="0" applyNumberFormat="1" applyBorder="1"/>
    <xf numFmtId="168" fontId="35" fillId="0" borderId="140" xfId="0" applyNumberFormat="1" applyFont="1" applyBorder="1" applyAlignment="1">
      <alignment horizontal="right"/>
    </xf>
    <xf numFmtId="10" fontId="0" fillId="0" borderId="141" xfId="0" applyNumberFormat="1" applyBorder="1"/>
    <xf numFmtId="10" fontId="0" fillId="0" borderId="1" xfId="0" applyNumberFormat="1" applyBorder="1"/>
    <xf numFmtId="10" fontId="4" fillId="2" borderId="116" xfId="0" applyNumberFormat="1" applyFont="1" applyFill="1" applyBorder="1" applyAlignment="1">
      <alignment horizontal="center" vertical="center"/>
    </xf>
    <xf numFmtId="165" fontId="4" fillId="2" borderId="116" xfId="0" applyNumberFormat="1" applyFont="1" applyFill="1" applyBorder="1" applyAlignment="1">
      <alignment horizontal="center" vertical="center"/>
    </xf>
    <xf numFmtId="10" fontId="3" fillId="9" borderId="11" xfId="1" applyNumberFormat="1" applyFont="1" applyFill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10" fontId="3" fillId="0" borderId="13" xfId="1" applyNumberFormat="1" applyFont="1" applyBorder="1" applyAlignment="1">
      <alignment horizontal="center"/>
    </xf>
    <xf numFmtId="10" fontId="3" fillId="0" borderId="11" xfId="1" applyNumberFormat="1" applyFont="1" applyBorder="1" applyAlignment="1">
      <alignment horizontal="center"/>
    </xf>
    <xf numFmtId="10" fontId="3" fillId="0" borderId="68" xfId="1" applyNumberFormat="1" applyFont="1" applyBorder="1" applyAlignment="1">
      <alignment horizontal="center"/>
    </xf>
    <xf numFmtId="10" fontId="3" fillId="0" borderId="59" xfId="1" applyNumberFormat="1" applyFont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7" fontId="3" fillId="3" borderId="40" xfId="0" applyNumberFormat="1" applyFont="1" applyFill="1" applyBorder="1" applyAlignment="1">
      <alignment horizontal="center"/>
    </xf>
    <xf numFmtId="2" fontId="3" fillId="3" borderId="32" xfId="0" applyNumberFormat="1" applyFont="1" applyFill="1" applyBorder="1" applyAlignment="1">
      <alignment horizontal="center"/>
    </xf>
    <xf numFmtId="165" fontId="3" fillId="3" borderId="11" xfId="1" applyNumberFormat="1" applyFont="1" applyFill="1" applyBorder="1" applyAlignment="1">
      <alignment horizontal="center"/>
    </xf>
    <xf numFmtId="2" fontId="3" fillId="3" borderId="40" xfId="0" applyNumberFormat="1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165" fontId="3" fillId="3" borderId="32" xfId="1" applyNumberFormat="1" applyFont="1" applyFill="1" applyBorder="1" applyAlignment="1">
      <alignment horizontal="center"/>
    </xf>
    <xf numFmtId="168" fontId="24" fillId="3" borderId="40" xfId="0" applyNumberFormat="1" applyFont="1" applyFill="1" applyBorder="1" applyAlignment="1">
      <alignment horizontal="center"/>
    </xf>
    <xf numFmtId="165" fontId="3" fillId="3" borderId="11" xfId="1" applyNumberFormat="1" applyFont="1" applyFill="1" applyBorder="1" applyAlignment="1">
      <alignment horizontal="center" wrapText="1"/>
    </xf>
    <xf numFmtId="165" fontId="3" fillId="3" borderId="11" xfId="0" applyNumberFormat="1" applyFont="1" applyFill="1" applyBorder="1" applyAlignment="1">
      <alignment horizontal="center"/>
    </xf>
    <xf numFmtId="167" fontId="3" fillId="3" borderId="40" xfId="2" applyNumberFormat="1" applyFont="1" applyFill="1" applyBorder="1" applyAlignment="1">
      <alignment horizontal="center"/>
    </xf>
    <xf numFmtId="165" fontId="3" fillId="3" borderId="41" xfId="0" applyNumberFormat="1" applyFont="1" applyFill="1" applyBorder="1" applyAlignment="1">
      <alignment horizontal="center"/>
    </xf>
    <xf numFmtId="166" fontId="3" fillId="3" borderId="40" xfId="2" applyNumberFormat="1" applyFont="1" applyFill="1" applyBorder="1" applyAlignment="1">
      <alignment horizontal="center"/>
    </xf>
    <xf numFmtId="9" fontId="3" fillId="3" borderId="11" xfId="1" applyFont="1" applyFill="1" applyBorder="1" applyAlignment="1">
      <alignment horizontal="center"/>
    </xf>
    <xf numFmtId="2" fontId="3" fillId="3" borderId="40" xfId="2" applyNumberFormat="1" applyFont="1" applyFill="1" applyBorder="1" applyAlignment="1">
      <alignment horizontal="center"/>
    </xf>
    <xf numFmtId="166" fontId="3" fillId="3" borderId="10" xfId="2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13" xfId="1" applyNumberFormat="1" applyFont="1" applyFill="1" applyBorder="1" applyAlignment="1">
      <alignment horizontal="center"/>
    </xf>
    <xf numFmtId="165" fontId="3" fillId="3" borderId="15" xfId="1" applyNumberFormat="1" applyFont="1" applyFill="1" applyBorder="1" applyAlignment="1">
      <alignment horizontal="center"/>
    </xf>
    <xf numFmtId="165" fontId="3" fillId="3" borderId="37" xfId="1" applyNumberFormat="1" applyFont="1" applyFill="1" applyBorder="1" applyAlignment="1">
      <alignment horizontal="center" vertical="center"/>
    </xf>
    <xf numFmtId="166" fontId="24" fillId="3" borderId="10" xfId="2" applyNumberFormat="1" applyFont="1" applyFill="1" applyBorder="1" applyAlignment="1">
      <alignment horizontal="center"/>
    </xf>
    <xf numFmtId="165" fontId="3" fillId="3" borderId="68" xfId="1" applyNumberFormat="1" applyFont="1" applyFill="1" applyBorder="1" applyAlignment="1">
      <alignment horizontal="center"/>
    </xf>
    <xf numFmtId="165" fontId="3" fillId="3" borderId="67" xfId="1" applyNumberFormat="1" applyFont="1" applyFill="1" applyBorder="1" applyAlignment="1">
      <alignment horizontal="center"/>
    </xf>
    <xf numFmtId="167" fontId="4" fillId="3" borderId="116" xfId="0" applyNumberFormat="1" applyFont="1" applyFill="1" applyBorder="1" applyAlignment="1">
      <alignment horizontal="center" vertical="center"/>
    </xf>
    <xf numFmtId="2" fontId="4" fillId="3" borderId="116" xfId="0" applyNumberFormat="1" applyFont="1" applyFill="1" applyBorder="1" applyAlignment="1">
      <alignment horizontal="center" vertical="center"/>
    </xf>
    <xf numFmtId="167" fontId="3" fillId="3" borderId="49" xfId="0" applyNumberFormat="1" applyFont="1" applyFill="1" applyBorder="1" applyAlignment="1">
      <alignment horizontal="center"/>
    </xf>
    <xf numFmtId="2" fontId="3" fillId="3" borderId="47" xfId="0" applyNumberFormat="1" applyFont="1" applyFill="1" applyBorder="1" applyAlignment="1">
      <alignment horizontal="center"/>
    </xf>
    <xf numFmtId="165" fontId="3" fillId="3" borderId="59" xfId="1" applyNumberFormat="1" applyFont="1" applyFill="1" applyBorder="1" applyAlignment="1">
      <alignment horizontal="center" vertical="center"/>
    </xf>
    <xf numFmtId="2" fontId="3" fillId="3" borderId="49" xfId="0" applyNumberFormat="1" applyFont="1" applyFill="1" applyBorder="1" applyAlignment="1">
      <alignment horizontal="center"/>
    </xf>
    <xf numFmtId="165" fontId="3" fillId="3" borderId="47" xfId="1" applyNumberFormat="1" applyFont="1" applyFill="1" applyBorder="1" applyAlignment="1">
      <alignment horizontal="center" vertical="center"/>
    </xf>
    <xf numFmtId="167" fontId="3" fillId="3" borderId="49" xfId="2" applyNumberFormat="1" applyFont="1" applyFill="1" applyBorder="1" applyAlignment="1">
      <alignment horizontal="center"/>
    </xf>
    <xf numFmtId="166" fontId="3" fillId="3" borderId="49" xfId="2" applyNumberFormat="1" applyFont="1" applyFill="1" applyBorder="1" applyAlignment="1">
      <alignment horizontal="center"/>
    </xf>
    <xf numFmtId="167" fontId="25" fillId="3" borderId="39" xfId="0" applyNumberFormat="1" applyFont="1" applyFill="1" applyBorder="1" applyAlignment="1">
      <alignment horizontal="center" vertical="center"/>
    </xf>
    <xf numFmtId="168" fontId="25" fillId="3" borderId="143" xfId="0" applyNumberFormat="1" applyFont="1" applyFill="1" applyBorder="1" applyAlignment="1">
      <alignment horizontal="center" vertical="center"/>
    </xf>
    <xf numFmtId="165" fontId="3" fillId="3" borderId="142" xfId="1" applyNumberFormat="1" applyFont="1" applyFill="1" applyBorder="1" applyAlignment="1">
      <alignment horizontal="center" vertical="center"/>
    </xf>
    <xf numFmtId="168" fontId="25" fillId="3" borderId="39" xfId="0" applyNumberFormat="1" applyFont="1" applyFill="1" applyBorder="1" applyAlignment="1">
      <alignment horizontal="center" vertical="center"/>
    </xf>
    <xf numFmtId="168" fontId="3" fillId="3" borderId="17" xfId="0" applyNumberFormat="1" applyFont="1" applyFill="1" applyBorder="1" applyAlignment="1">
      <alignment horizontal="center" vertical="center"/>
    </xf>
    <xf numFmtId="165" fontId="25" fillId="3" borderId="79" xfId="1" applyNumberFormat="1" applyFont="1" applyFill="1" applyBorder="1" applyAlignment="1">
      <alignment horizontal="center" vertical="center"/>
    </xf>
    <xf numFmtId="167" fontId="25" fillId="3" borderId="39" xfId="2" applyNumberFormat="1" applyFont="1" applyFill="1" applyBorder="1" applyAlignment="1">
      <alignment horizontal="center" vertical="center"/>
    </xf>
    <xf numFmtId="165" fontId="25" fillId="3" borderId="81" xfId="0" applyNumberFormat="1" applyFont="1" applyFill="1" applyBorder="1" applyAlignment="1">
      <alignment horizontal="center" vertical="center"/>
    </xf>
    <xf numFmtId="166" fontId="25" fillId="3" borderId="39" xfId="2" applyNumberFormat="1" applyFont="1" applyFill="1" applyBorder="1" applyAlignment="1">
      <alignment horizontal="center" vertical="center"/>
    </xf>
    <xf numFmtId="9" fontId="25" fillId="3" borderId="9" xfId="1" applyFont="1" applyFill="1" applyBorder="1" applyAlignment="1">
      <alignment horizontal="center" vertical="center"/>
    </xf>
    <xf numFmtId="10" fontId="25" fillId="3" borderId="9" xfId="1" applyNumberFormat="1" applyFont="1" applyFill="1" applyBorder="1" applyAlignment="1">
      <alignment horizontal="center" vertical="center"/>
    </xf>
    <xf numFmtId="167" fontId="25" fillId="3" borderId="80" xfId="2" applyNumberFormat="1" applyFont="1" applyFill="1" applyBorder="1" applyAlignment="1">
      <alignment horizontal="center" vertical="center"/>
    </xf>
    <xf numFmtId="2" fontId="3" fillId="3" borderId="87" xfId="0" applyNumberFormat="1" applyFont="1" applyFill="1" applyBorder="1" applyAlignment="1">
      <alignment horizontal="center"/>
    </xf>
    <xf numFmtId="165" fontId="3" fillId="3" borderId="137" xfId="1" applyNumberFormat="1" applyFont="1" applyFill="1" applyBorder="1" applyAlignment="1">
      <alignment horizontal="center"/>
    </xf>
    <xf numFmtId="0" fontId="25" fillId="3" borderId="11" xfId="0" applyFont="1" applyFill="1" applyBorder="1"/>
    <xf numFmtId="0" fontId="7" fillId="0" borderId="0" xfId="0" applyFont="1" applyAlignment="1">
      <alignment horizontal="left"/>
    </xf>
    <xf numFmtId="0" fontId="24" fillId="0" borderId="22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24" fillId="0" borderId="5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6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/>
    </xf>
    <xf numFmtId="0" fontId="24" fillId="0" borderId="55" xfId="0" applyFont="1" applyBorder="1" applyAlignment="1">
      <alignment horizontal="center"/>
    </xf>
  </cellXfs>
  <cellStyles count="6">
    <cellStyle name="Excel Built-in Normal" xfId="3"/>
    <cellStyle name="Гиперссылка" xfId="5" builtinId="8"/>
    <cellStyle name="Обычный" xfId="0" builtinId="0"/>
    <cellStyle name="Обычный_2018-Оновлена форма показників роботи підприємств МЕТ" xfId="4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47"/>
  <sheetViews>
    <sheetView tabSelected="1" topLeftCell="P1" zoomScale="66" zoomScaleNormal="66" workbookViewId="0">
      <selection activeCell="X7" sqref="X7"/>
    </sheetView>
  </sheetViews>
  <sheetFormatPr defaultRowHeight="12.75"/>
  <cols>
    <col min="1" max="1" width="5.5703125" customWidth="1"/>
    <col min="2" max="2" width="58.7109375" customWidth="1"/>
    <col min="3" max="3" width="11.140625" customWidth="1"/>
    <col min="4" max="4" width="12.140625" customWidth="1"/>
    <col min="5" max="5" width="14.5703125" customWidth="1"/>
    <col min="6" max="6" width="11.85546875" customWidth="1"/>
    <col min="7" max="7" width="12" customWidth="1"/>
    <col min="8" max="8" width="14" customWidth="1"/>
    <col min="9" max="9" width="14.7109375" customWidth="1"/>
    <col min="10" max="10" width="14.140625" customWidth="1"/>
    <col min="11" max="11" width="14.5703125" customWidth="1"/>
    <col min="12" max="12" width="14.140625" customWidth="1"/>
    <col min="13" max="13" width="16" customWidth="1"/>
    <col min="14" max="14" width="10.28515625" customWidth="1"/>
    <col min="15" max="15" width="15.28515625" customWidth="1"/>
    <col min="16" max="16" width="10.42578125" customWidth="1"/>
    <col min="17" max="17" width="13.7109375" customWidth="1"/>
    <col min="18" max="18" width="9.7109375" customWidth="1"/>
    <col min="19" max="19" width="15.85546875" customWidth="1"/>
    <col min="20" max="20" width="14" customWidth="1"/>
    <col min="21" max="21" width="12" customWidth="1"/>
    <col min="22" max="22" width="13.140625" customWidth="1"/>
    <col min="23" max="23" width="12.140625" customWidth="1"/>
    <col min="24" max="24" width="42.42578125" customWidth="1"/>
    <col min="25" max="25" width="10.28515625" customWidth="1"/>
    <col min="26" max="27" width="11.28515625" customWidth="1"/>
    <col min="28" max="28" width="10.7109375" customWidth="1"/>
    <col min="29" max="29" width="10.28515625" customWidth="1"/>
    <col min="30" max="30" width="13.5703125" customWidth="1"/>
    <col min="31" max="31" width="11.7109375" customWidth="1"/>
    <col min="32" max="32" width="11.5703125" customWidth="1"/>
    <col min="33" max="33" width="10.7109375" customWidth="1"/>
    <col min="34" max="34" width="11.28515625" customWidth="1"/>
    <col min="35" max="35" width="8.5703125" customWidth="1"/>
    <col min="37" max="37" width="10.42578125" customWidth="1"/>
    <col min="38" max="38" width="10.7109375" bestFit="1" customWidth="1"/>
    <col min="39" max="39" width="10.5703125" customWidth="1"/>
    <col min="40" max="40" width="11.42578125" customWidth="1"/>
    <col min="41" max="44" width="10.5703125" customWidth="1"/>
    <col min="45" max="46" width="10.28515625" bestFit="1" customWidth="1"/>
    <col min="47" max="48" width="9.85546875" bestFit="1" customWidth="1"/>
    <col min="49" max="49" width="40.85546875" customWidth="1"/>
    <col min="50" max="50" width="11.28515625" customWidth="1"/>
    <col min="51" max="51" width="12.140625" customWidth="1"/>
    <col min="52" max="52" width="12.7109375" customWidth="1"/>
    <col min="53" max="55" width="13.28515625" customWidth="1"/>
    <col min="56" max="56" width="12.5703125" customWidth="1"/>
    <col min="57" max="57" width="13.140625" customWidth="1"/>
    <col min="59" max="59" width="39.7109375" customWidth="1"/>
    <col min="60" max="60" width="11.140625" customWidth="1"/>
    <col min="61" max="61" width="10.7109375" customWidth="1"/>
    <col min="62" max="62" width="13.7109375" customWidth="1"/>
    <col min="63" max="63" width="15.140625" customWidth="1"/>
    <col min="64" max="64" width="12.28515625" customWidth="1"/>
    <col min="65" max="65" width="11.7109375" customWidth="1"/>
    <col min="66" max="66" width="14.7109375" customWidth="1"/>
    <col min="67" max="67" width="16.7109375" customWidth="1"/>
    <col min="68" max="68" width="13.5703125" customWidth="1"/>
    <col min="69" max="69" width="14.7109375" customWidth="1"/>
    <col min="70" max="70" width="12.28515625" customWidth="1"/>
    <col min="71" max="71" width="10.28515625" customWidth="1"/>
    <col min="72" max="72" width="9.42578125" customWidth="1"/>
    <col min="73" max="73" width="9" customWidth="1"/>
    <col min="74" max="74" width="11.7109375" customWidth="1"/>
    <col min="75" max="75" width="11" customWidth="1"/>
    <col min="76" max="76" width="11.7109375" customWidth="1"/>
    <col min="77" max="78" width="13.5703125" customWidth="1"/>
    <col min="80" max="80" width="10.85546875" customWidth="1"/>
    <col min="81" max="81" width="12.7109375" customWidth="1"/>
    <col min="82" max="82" width="13.140625" customWidth="1"/>
    <col min="83" max="83" width="13.5703125" customWidth="1"/>
    <col min="84" max="89" width="11.85546875" customWidth="1"/>
    <col min="90" max="90" width="13.7109375" customWidth="1"/>
    <col min="91" max="91" width="12.42578125" customWidth="1"/>
    <col min="92" max="92" width="11" customWidth="1"/>
    <col min="93" max="93" width="14.7109375" customWidth="1"/>
    <col min="94" max="94" width="12.7109375" customWidth="1"/>
    <col min="95" max="95" width="11.140625" customWidth="1"/>
    <col min="96" max="96" width="10.7109375" customWidth="1"/>
    <col min="97" max="97" width="12.28515625" customWidth="1"/>
    <col min="98" max="98" width="13.7109375" customWidth="1"/>
    <col min="99" max="99" width="11.5703125" customWidth="1"/>
    <col min="100" max="100" width="12.140625" customWidth="1"/>
    <col min="101" max="101" width="21.5703125" customWidth="1"/>
  </cols>
  <sheetData>
    <row r="1" spans="1:101" ht="29.45" customHeight="1">
      <c r="A1" s="690" t="s">
        <v>25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29"/>
    </row>
    <row r="2" spans="1:101" ht="37.5" customHeight="1" thickBot="1">
      <c r="A2" s="691" t="s">
        <v>69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W2" s="28"/>
    </row>
    <row r="3" spans="1:101" ht="28.5" customHeight="1" thickBot="1">
      <c r="A3" s="689" t="s">
        <v>61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W3" s="28"/>
      <c r="Z3" s="475"/>
      <c r="AA3" s="476"/>
      <c r="AB3" s="477"/>
      <c r="AG3" s="663"/>
    </row>
    <row r="4" spans="1:101" ht="22.15" customHeight="1">
      <c r="A4" s="692" t="s">
        <v>0</v>
      </c>
      <c r="B4" s="697" t="s">
        <v>1</v>
      </c>
      <c r="C4" s="698" t="s">
        <v>14</v>
      </c>
      <c r="D4" s="699"/>
      <c r="E4" s="700"/>
      <c r="F4" s="695" t="s">
        <v>4</v>
      </c>
      <c r="G4" s="695"/>
      <c r="H4" s="696"/>
      <c r="I4" s="694" t="s">
        <v>6</v>
      </c>
      <c r="J4" s="696"/>
      <c r="K4" s="694" t="s">
        <v>7</v>
      </c>
      <c r="L4" s="695"/>
      <c r="M4" s="695"/>
      <c r="N4" s="695"/>
      <c r="O4" s="695"/>
      <c r="P4" s="695"/>
      <c r="Q4" s="695"/>
      <c r="R4" s="695"/>
      <c r="S4" s="695"/>
      <c r="T4" s="696"/>
      <c r="U4" s="671" t="s">
        <v>9</v>
      </c>
      <c r="V4" s="672"/>
      <c r="W4" s="30"/>
      <c r="AG4" s="663"/>
      <c r="AJ4" s="685"/>
      <c r="AK4" s="685"/>
      <c r="AL4" s="685"/>
      <c r="AM4" s="685"/>
      <c r="AN4" s="685"/>
      <c r="AO4" s="685"/>
      <c r="AP4" s="685"/>
      <c r="AQ4" s="685"/>
      <c r="AR4" s="685"/>
      <c r="AS4" s="685"/>
      <c r="AT4" s="685"/>
      <c r="AU4" s="685"/>
      <c r="AV4" s="685"/>
      <c r="AX4" s="663"/>
      <c r="AY4" s="663"/>
      <c r="AZ4" s="663"/>
      <c r="BA4" s="663"/>
      <c r="BB4" s="663"/>
      <c r="BC4" s="663"/>
      <c r="BD4" s="663"/>
      <c r="BE4" s="663"/>
      <c r="BF4" s="670" t="s">
        <v>20</v>
      </c>
      <c r="CM4" s="10"/>
      <c r="CN4" s="4"/>
      <c r="CO4" s="4"/>
      <c r="CP4" s="4"/>
      <c r="CQ4" s="1"/>
    </row>
    <row r="5" spans="1:101" ht="24.6" customHeight="1">
      <c r="A5" s="668"/>
      <c r="B5" s="680"/>
      <c r="C5" s="701" t="s">
        <v>15</v>
      </c>
      <c r="D5" s="702"/>
      <c r="E5" s="679" t="s">
        <v>70</v>
      </c>
      <c r="F5" s="704" t="s">
        <v>3</v>
      </c>
      <c r="G5" s="705"/>
      <c r="H5" s="679" t="s">
        <v>70</v>
      </c>
      <c r="I5" s="667" t="s">
        <v>77</v>
      </c>
      <c r="J5" s="677" t="s">
        <v>78</v>
      </c>
      <c r="K5" s="667" t="s">
        <v>79</v>
      </c>
      <c r="L5" s="677" t="s">
        <v>78</v>
      </c>
      <c r="M5" s="655" t="s">
        <v>8</v>
      </c>
      <c r="N5" s="693"/>
      <c r="O5" s="693"/>
      <c r="P5" s="693"/>
      <c r="Q5" s="693"/>
      <c r="R5" s="693"/>
      <c r="S5" s="693"/>
      <c r="T5" s="656"/>
      <c r="U5" s="673"/>
      <c r="V5" s="674"/>
      <c r="W5" s="30"/>
      <c r="Y5" s="663" t="s">
        <v>68</v>
      </c>
      <c r="Z5" s="663"/>
      <c r="AA5" s="663"/>
      <c r="AB5" s="663"/>
      <c r="AC5" s="663"/>
      <c r="AD5" s="663"/>
      <c r="AE5" s="663"/>
      <c r="AF5" s="663"/>
      <c r="AG5" s="4"/>
      <c r="AH5" s="670" t="s">
        <v>86</v>
      </c>
      <c r="AJ5" s="662"/>
      <c r="AK5" s="662"/>
      <c r="AL5" s="662"/>
      <c r="AM5" s="662"/>
      <c r="AN5" s="662"/>
      <c r="AO5" s="662"/>
      <c r="AP5" s="662"/>
      <c r="AQ5" s="662"/>
      <c r="AR5" s="662"/>
      <c r="AS5" s="662"/>
      <c r="AT5" s="662"/>
      <c r="AU5" s="662"/>
      <c r="AV5" s="662"/>
      <c r="AX5" s="663" t="s">
        <v>24</v>
      </c>
      <c r="AY5" s="663"/>
      <c r="AZ5" s="663"/>
      <c r="BA5" s="663"/>
      <c r="BB5" s="663"/>
      <c r="BC5" s="663"/>
      <c r="BD5" s="663"/>
      <c r="BE5" s="663"/>
      <c r="BF5" s="670"/>
      <c r="BH5" s="662" t="s">
        <v>63</v>
      </c>
      <c r="BI5" s="662"/>
      <c r="BJ5" s="662"/>
      <c r="BK5" s="662"/>
      <c r="BL5" s="662"/>
      <c r="BM5" s="662"/>
      <c r="BN5" s="662"/>
      <c r="BO5" s="662"/>
      <c r="BP5" s="662"/>
      <c r="BQ5" s="662"/>
      <c r="BR5" s="662"/>
      <c r="BS5" s="662"/>
      <c r="BT5" s="662"/>
      <c r="BU5" s="662"/>
      <c r="BV5" s="665"/>
      <c r="BW5" s="666" t="s">
        <v>58</v>
      </c>
      <c r="BX5" s="662"/>
      <c r="BY5" s="662"/>
      <c r="BZ5" s="662"/>
      <c r="CA5" s="662"/>
      <c r="CB5" s="662"/>
      <c r="CC5" s="662"/>
      <c r="CD5" s="662"/>
      <c r="CE5" s="662"/>
      <c r="CF5" s="662"/>
      <c r="CG5" s="662"/>
      <c r="CH5" s="662"/>
      <c r="CI5" s="662"/>
      <c r="CJ5" s="662"/>
      <c r="CK5" s="662"/>
      <c r="CL5" s="665"/>
      <c r="CM5" s="10"/>
      <c r="CN5" s="4"/>
      <c r="CO5" s="4"/>
      <c r="CP5" s="4"/>
      <c r="CQ5" s="1"/>
    </row>
    <row r="6" spans="1:101" ht="40.9" customHeight="1" thickBot="1">
      <c r="A6" s="668"/>
      <c r="B6" s="680"/>
      <c r="C6" s="673"/>
      <c r="D6" s="703"/>
      <c r="E6" s="680"/>
      <c r="F6" s="657" t="s">
        <v>5</v>
      </c>
      <c r="G6" s="658"/>
      <c r="H6" s="680"/>
      <c r="I6" s="668"/>
      <c r="J6" s="677"/>
      <c r="K6" s="668"/>
      <c r="L6" s="677"/>
      <c r="M6" s="673" t="s">
        <v>53</v>
      </c>
      <c r="N6" s="674"/>
      <c r="O6" s="673" t="s">
        <v>47</v>
      </c>
      <c r="P6" s="674"/>
      <c r="Q6" s="673" t="s">
        <v>48</v>
      </c>
      <c r="R6" s="674"/>
      <c r="S6" s="655" t="s">
        <v>55</v>
      </c>
      <c r="T6" s="656"/>
      <c r="U6" s="675" t="s">
        <v>10</v>
      </c>
      <c r="V6" s="675" t="s">
        <v>23</v>
      </c>
      <c r="W6" s="30"/>
      <c r="Y6" s="663" t="s">
        <v>76</v>
      </c>
      <c r="Z6" s="663"/>
      <c r="AA6" s="663"/>
      <c r="AB6" s="663"/>
      <c r="AC6" s="686" t="s">
        <v>80</v>
      </c>
      <c r="AD6" s="686"/>
      <c r="AE6" s="686"/>
      <c r="AF6" s="686"/>
      <c r="AG6" s="663" t="s">
        <v>85</v>
      </c>
      <c r="AH6" s="670"/>
      <c r="AJ6" s="662"/>
      <c r="AK6" s="663"/>
      <c r="AL6" s="663"/>
      <c r="AM6" s="664"/>
      <c r="AN6" s="662"/>
      <c r="AO6" s="665"/>
      <c r="AP6" s="666"/>
      <c r="AQ6" s="662"/>
      <c r="AR6" s="665"/>
      <c r="AS6" s="662"/>
      <c r="AT6" s="662"/>
      <c r="AU6" s="662"/>
      <c r="AV6" s="662"/>
      <c r="AX6" s="662" t="s">
        <v>11</v>
      </c>
      <c r="AY6" s="662"/>
      <c r="AZ6" s="683" t="s">
        <v>12</v>
      </c>
      <c r="BA6" s="683"/>
      <c r="BB6" s="683" t="s">
        <v>59</v>
      </c>
      <c r="BC6" s="683"/>
      <c r="BD6" s="662" t="s">
        <v>13</v>
      </c>
      <c r="BE6" s="662"/>
      <c r="BF6" s="670"/>
      <c r="BG6" s="2"/>
      <c r="BH6" s="659" t="s">
        <v>16</v>
      </c>
      <c r="BI6" s="660"/>
      <c r="BJ6" s="660"/>
      <c r="BK6" s="660"/>
      <c r="BL6" s="661"/>
      <c r="BM6" s="682" t="s">
        <v>17</v>
      </c>
      <c r="BN6" s="660"/>
      <c r="BO6" s="660"/>
      <c r="BP6" s="660"/>
      <c r="BQ6" s="661"/>
      <c r="BR6" s="682" t="s">
        <v>59</v>
      </c>
      <c r="BS6" s="660"/>
      <c r="BT6" s="660"/>
      <c r="BU6" s="660"/>
      <c r="BV6" s="661"/>
      <c r="BW6" s="662" t="s">
        <v>16</v>
      </c>
      <c r="BX6" s="662"/>
      <c r="BY6" s="662"/>
      <c r="BZ6" s="662"/>
      <c r="CA6" s="665"/>
      <c r="CB6" s="666" t="s">
        <v>17</v>
      </c>
      <c r="CC6" s="662"/>
      <c r="CD6" s="662"/>
      <c r="CE6" s="662"/>
      <c r="CF6" s="665"/>
      <c r="CG6" s="682" t="s">
        <v>59</v>
      </c>
      <c r="CH6" s="660"/>
      <c r="CI6" s="660"/>
      <c r="CJ6" s="660"/>
      <c r="CK6" s="661"/>
      <c r="CL6" s="684" t="s">
        <v>60</v>
      </c>
      <c r="CM6" s="666" t="s">
        <v>64</v>
      </c>
      <c r="CN6" s="662"/>
      <c r="CO6" s="662"/>
      <c r="CP6" s="662"/>
      <c r="CQ6" s="665"/>
      <c r="CR6" s="666" t="s">
        <v>65</v>
      </c>
      <c r="CS6" s="662"/>
      <c r="CT6" s="662"/>
      <c r="CU6" s="662"/>
      <c r="CV6" s="662"/>
    </row>
    <row r="7" spans="1:101" ht="51" customHeight="1" thickBot="1">
      <c r="A7" s="669"/>
      <c r="B7" s="681"/>
      <c r="C7" s="416">
        <v>2025</v>
      </c>
      <c r="D7" s="416">
        <v>2026</v>
      </c>
      <c r="E7" s="681"/>
      <c r="F7" s="417">
        <v>2025</v>
      </c>
      <c r="G7" s="416">
        <v>2026</v>
      </c>
      <c r="H7" s="681"/>
      <c r="I7" s="669"/>
      <c r="J7" s="678"/>
      <c r="K7" s="669"/>
      <c r="L7" s="678"/>
      <c r="M7" s="49" t="s">
        <v>54</v>
      </c>
      <c r="N7" s="50" t="s">
        <v>62</v>
      </c>
      <c r="O7" s="49" t="s">
        <v>54</v>
      </c>
      <c r="P7" s="50" t="s">
        <v>89</v>
      </c>
      <c r="Q7" s="49" t="s">
        <v>54</v>
      </c>
      <c r="R7" s="50" t="s">
        <v>89</v>
      </c>
      <c r="S7" s="51" t="s">
        <v>54</v>
      </c>
      <c r="T7" s="52" t="s">
        <v>89</v>
      </c>
      <c r="U7" s="676"/>
      <c r="V7" s="676"/>
      <c r="W7" s="30"/>
      <c r="Y7" s="437" t="s">
        <v>72</v>
      </c>
      <c r="Z7" s="438" t="s">
        <v>73</v>
      </c>
      <c r="AA7" s="439" t="s">
        <v>74</v>
      </c>
      <c r="AB7" s="475" t="s">
        <v>81</v>
      </c>
      <c r="AC7" s="476" t="s">
        <v>82</v>
      </c>
      <c r="AD7" s="477" t="s">
        <v>74</v>
      </c>
      <c r="AE7" s="1" t="s">
        <v>83</v>
      </c>
      <c r="AF7" s="4" t="s">
        <v>84</v>
      </c>
      <c r="AG7" s="663"/>
      <c r="AH7" s="670"/>
      <c r="AI7" s="529" t="s">
        <v>87</v>
      </c>
      <c r="AJ7" s="528" t="s">
        <v>88</v>
      </c>
      <c r="AK7" s="535" t="s">
        <v>90</v>
      </c>
      <c r="AL7" s="536" t="s">
        <v>91</v>
      </c>
      <c r="AM7" s="537" t="s">
        <v>92</v>
      </c>
      <c r="AN7" s="566" t="s">
        <v>93</v>
      </c>
      <c r="AO7" s="566" t="s">
        <v>94</v>
      </c>
      <c r="AP7" s="567" t="s">
        <v>92</v>
      </c>
      <c r="AQ7" s="76">
        <v>2025</v>
      </c>
      <c r="AR7" s="94" t="s">
        <v>18</v>
      </c>
      <c r="AS7" s="95">
        <v>2024</v>
      </c>
      <c r="AT7" s="93">
        <v>2025</v>
      </c>
      <c r="AU7" s="93" t="s">
        <v>18</v>
      </c>
      <c r="AV7" s="93" t="s">
        <v>19</v>
      </c>
      <c r="AX7" s="5">
        <v>2024</v>
      </c>
      <c r="AY7" s="5">
        <v>2025</v>
      </c>
      <c r="AZ7" s="5">
        <v>2024</v>
      </c>
      <c r="BA7" s="5">
        <v>2025</v>
      </c>
      <c r="BB7" s="94">
        <v>2024</v>
      </c>
      <c r="BC7" s="76">
        <v>2025</v>
      </c>
      <c r="BD7" s="76">
        <v>2024</v>
      </c>
      <c r="BE7" s="76">
        <v>2025</v>
      </c>
      <c r="BF7" s="683"/>
      <c r="BG7" s="12"/>
      <c r="BH7" s="32" t="s">
        <v>13</v>
      </c>
      <c r="BI7" s="33" t="s">
        <v>21</v>
      </c>
      <c r="BJ7" s="34" t="s">
        <v>47</v>
      </c>
      <c r="BK7" s="34" t="s">
        <v>48</v>
      </c>
      <c r="BL7" s="35" t="s">
        <v>22</v>
      </c>
      <c r="BM7" s="5" t="s">
        <v>13</v>
      </c>
      <c r="BN7" s="5" t="s">
        <v>21</v>
      </c>
      <c r="BO7" s="34" t="s">
        <v>47</v>
      </c>
      <c r="BP7" s="34" t="s">
        <v>48</v>
      </c>
      <c r="BQ7" s="5" t="s">
        <v>22</v>
      </c>
      <c r="BR7" s="5" t="s">
        <v>13</v>
      </c>
      <c r="BS7" s="5" t="s">
        <v>21</v>
      </c>
      <c r="BT7" s="34" t="s">
        <v>47</v>
      </c>
      <c r="BU7" s="34" t="s">
        <v>48</v>
      </c>
      <c r="BV7" s="5" t="s">
        <v>22</v>
      </c>
      <c r="BW7" s="6" t="s">
        <v>13</v>
      </c>
      <c r="BX7" s="5" t="s">
        <v>21</v>
      </c>
      <c r="BY7" s="34" t="s">
        <v>47</v>
      </c>
      <c r="BZ7" s="34" t="s">
        <v>48</v>
      </c>
      <c r="CA7" s="7" t="s">
        <v>22</v>
      </c>
      <c r="CB7" s="5" t="s">
        <v>13</v>
      </c>
      <c r="CC7" s="5" t="s">
        <v>21</v>
      </c>
      <c r="CD7" s="34" t="s">
        <v>47</v>
      </c>
      <c r="CE7" s="34" t="s">
        <v>48</v>
      </c>
      <c r="CF7" s="94" t="s">
        <v>22</v>
      </c>
      <c r="CG7" s="5" t="s">
        <v>13</v>
      </c>
      <c r="CH7" s="5" t="s">
        <v>21</v>
      </c>
      <c r="CI7" s="34" t="s">
        <v>47</v>
      </c>
      <c r="CJ7" s="34" t="s">
        <v>48</v>
      </c>
      <c r="CK7" s="94" t="s">
        <v>22</v>
      </c>
      <c r="CL7" s="684"/>
      <c r="CM7" s="6" t="s">
        <v>13</v>
      </c>
      <c r="CN7" s="5" t="s">
        <v>21</v>
      </c>
      <c r="CO7" s="117" t="s">
        <v>47</v>
      </c>
      <c r="CP7" s="117" t="s">
        <v>48</v>
      </c>
      <c r="CQ7" s="13" t="s">
        <v>22</v>
      </c>
      <c r="CR7" s="6" t="s">
        <v>13</v>
      </c>
      <c r="CS7" s="5" t="s">
        <v>21</v>
      </c>
      <c r="CT7" s="117" t="s">
        <v>47</v>
      </c>
      <c r="CU7" s="117" t="s">
        <v>48</v>
      </c>
      <c r="CV7" s="13" t="s">
        <v>22</v>
      </c>
    </row>
    <row r="8" spans="1:101" ht="20.45" customHeight="1" thickBot="1">
      <c r="A8" s="54">
        <v>1</v>
      </c>
      <c r="B8" s="653" t="s">
        <v>26</v>
      </c>
      <c r="C8" s="607">
        <v>2670.4</v>
      </c>
      <c r="D8" s="608">
        <v>2195.1</v>
      </c>
      <c r="E8" s="609">
        <f t="shared" ref="E8:E13" si="0">(D8-C8)/C8</f>
        <v>-0.17798831635710013</v>
      </c>
      <c r="F8" s="610">
        <v>11621.6</v>
      </c>
      <c r="G8" s="611">
        <v>10527.4</v>
      </c>
      <c r="H8" s="612">
        <f t="shared" ref="H8:H15" si="1">(G8-F8)/F8</f>
        <v>-9.4152268190266467E-2</v>
      </c>
      <c r="I8" s="613">
        <f>Y8</f>
        <v>333973.8</v>
      </c>
      <c r="J8" s="614">
        <f>(I8-Z8)/Z8</f>
        <v>0.10061824005905573</v>
      </c>
      <c r="K8" s="607">
        <v>290831.40000000002</v>
      </c>
      <c r="L8" s="615">
        <f>(K8-AC8)/AC8</f>
        <v>0.10828590536763272</v>
      </c>
      <c r="M8" s="616">
        <v>83033.100000000006</v>
      </c>
      <c r="N8" s="617">
        <f>(M8-AF8)/AF8</f>
        <v>-7.0434124530084657E-2</v>
      </c>
      <c r="O8" s="618">
        <v>5335.7</v>
      </c>
      <c r="P8" s="619">
        <f>(O8-AI8)/AI8</f>
        <v>0.28947050436211613</v>
      </c>
      <c r="Q8" s="620">
        <f>AK8</f>
        <v>155607.6</v>
      </c>
      <c r="R8" s="619">
        <f>(Q8-AL8)/AL8</f>
        <v>0.31037978947368428</v>
      </c>
      <c r="S8" s="621">
        <f>AN8</f>
        <v>46855</v>
      </c>
      <c r="T8" s="376">
        <f>(S8-AO8)/AO8</f>
        <v>-6.6689241678784136E-2</v>
      </c>
      <c r="U8" s="377">
        <f>K8/I8</f>
        <v>0.87082100452191169</v>
      </c>
      <c r="V8" s="600">
        <f>M8/I8</f>
        <v>0.2486215984607176</v>
      </c>
      <c r="W8" s="16"/>
      <c r="X8" s="429" t="s">
        <v>26</v>
      </c>
      <c r="Y8" s="440">
        <v>333973.8</v>
      </c>
      <c r="Z8" s="441">
        <v>303442</v>
      </c>
      <c r="AA8" s="474">
        <f>(Y8-Z8)/Z8%</f>
        <v>10.061824005905573</v>
      </c>
      <c r="AB8" s="480">
        <v>290831.40000000002</v>
      </c>
      <c r="AC8" s="487">
        <v>262415.5</v>
      </c>
      <c r="AD8" s="497">
        <f>(AB8-AC8)/AC8</f>
        <v>0.10828590536763272</v>
      </c>
      <c r="AE8" s="440">
        <v>83033.100000000006</v>
      </c>
      <c r="AF8" s="498">
        <v>89324.6</v>
      </c>
      <c r="AG8" s="522">
        <f>(AE8-AF8)/AF8</f>
        <v>-7.0434124530084657E-2</v>
      </c>
      <c r="AH8" s="524">
        <v>5335.7</v>
      </c>
      <c r="AI8" s="525">
        <v>4137.8999999999996</v>
      </c>
      <c r="AJ8" s="532">
        <v>0.28899999999999998</v>
      </c>
      <c r="AK8" s="440">
        <v>155607.6</v>
      </c>
      <c r="AL8" s="546">
        <v>118750</v>
      </c>
      <c r="AM8" s="532">
        <v>0.31</v>
      </c>
      <c r="AN8" s="440">
        <v>46855</v>
      </c>
      <c r="AO8" s="525">
        <v>50203</v>
      </c>
      <c r="AP8" s="481"/>
      <c r="AQ8" s="553">
        <v>2467</v>
      </c>
      <c r="AR8" s="384">
        <f>AQ8-AP8</f>
        <v>2467</v>
      </c>
      <c r="AS8" s="380">
        <f>AJ8+AM8+AP8</f>
        <v>0.59899999999999998</v>
      </c>
      <c r="AT8" s="380">
        <f>AK8+AN8+AQ8</f>
        <v>204929.6</v>
      </c>
      <c r="AU8" s="383">
        <f t="shared" ref="AU8" si="2">AT8-AS8</f>
        <v>204929.00100000002</v>
      </c>
      <c r="AV8" s="386">
        <f t="shared" ref="AV8" si="3">(AU8/AS8)*100</f>
        <v>34211853.255425714</v>
      </c>
      <c r="AW8" s="378" t="s">
        <v>26</v>
      </c>
      <c r="AX8" s="387">
        <v>340279.9</v>
      </c>
      <c r="AY8" s="387">
        <v>379991</v>
      </c>
      <c r="AZ8" s="388">
        <v>510419.9</v>
      </c>
      <c r="BA8" s="388">
        <v>569986.5</v>
      </c>
      <c r="BB8" s="389">
        <v>195002.3</v>
      </c>
      <c r="BC8" s="390">
        <v>213285.1</v>
      </c>
      <c r="BD8" s="391">
        <f>AX8+AZ8+BB8</f>
        <v>1045702.1000000001</v>
      </c>
      <c r="BE8" s="391">
        <f>AY8+BA8+BC8</f>
        <v>1163262.6000000001</v>
      </c>
      <c r="BF8" s="392">
        <f t="shared" ref="BF8" si="4">(BE8-BD8)/BD8</f>
        <v>0.11242255323002602</v>
      </c>
      <c r="BG8" s="378" t="s">
        <v>26</v>
      </c>
      <c r="BH8" s="393">
        <f t="shared" ref="BH8:BH14" si="5">BI8+BJ8+BK8+BL8</f>
        <v>393429.89999999997</v>
      </c>
      <c r="BI8" s="379">
        <v>155553.1</v>
      </c>
      <c r="BJ8" s="379">
        <v>9014</v>
      </c>
      <c r="BK8" s="379">
        <v>160600</v>
      </c>
      <c r="BL8" s="394">
        <v>68262.8</v>
      </c>
      <c r="BM8" s="395">
        <f t="shared" ref="BM8:BM15" si="6">BN8+BO8+BP8+BQ8</f>
        <v>490640.9</v>
      </c>
      <c r="BN8" s="381">
        <v>150653.79999999999</v>
      </c>
      <c r="BO8" s="381">
        <v>13521</v>
      </c>
      <c r="BP8" s="381">
        <v>240900</v>
      </c>
      <c r="BQ8" s="396">
        <v>85566.1</v>
      </c>
      <c r="BR8" s="397">
        <f>BS8+BT8+BU8+BV8</f>
        <v>193447</v>
      </c>
      <c r="BS8" s="382">
        <v>57591.199999999997</v>
      </c>
      <c r="BT8" s="398">
        <v>1043.0999999999999</v>
      </c>
      <c r="BU8" s="382">
        <v>80000</v>
      </c>
      <c r="BV8" s="396">
        <v>54812.7</v>
      </c>
      <c r="BW8" s="393">
        <f t="shared" ref="BW8:BW14" si="7">BX8+BY8+BZ8+CA8</f>
        <v>300985.5</v>
      </c>
      <c r="BX8" s="379">
        <v>94577.600000000006</v>
      </c>
      <c r="BY8" s="379">
        <v>15841.1</v>
      </c>
      <c r="BZ8" s="379">
        <v>145648</v>
      </c>
      <c r="CA8" s="399">
        <v>44918.8</v>
      </c>
      <c r="CB8" s="395">
        <f t="shared" ref="CB8:CB15" si="8">CC8+CD8+CE8+CF8</f>
        <v>445381.19999999995</v>
      </c>
      <c r="CC8" s="381">
        <v>141866.5</v>
      </c>
      <c r="CD8" s="381">
        <v>23761.599999999999</v>
      </c>
      <c r="CE8" s="381">
        <v>218472</v>
      </c>
      <c r="CF8" s="400">
        <v>61281.1</v>
      </c>
      <c r="CG8" s="401">
        <f>CH8+CI8+CJ8+CK8</f>
        <v>189188.59999999998</v>
      </c>
      <c r="CH8" s="385">
        <v>54668.4</v>
      </c>
      <c r="CI8" s="402">
        <v>0</v>
      </c>
      <c r="CJ8" s="385">
        <v>87100</v>
      </c>
      <c r="CK8" s="403">
        <v>47420.2</v>
      </c>
      <c r="CL8" s="383">
        <f t="shared" ref="CL8:CL32" si="9">BH8+BM8</f>
        <v>884070.8</v>
      </c>
      <c r="CM8" s="404">
        <f>CN8+CO8+CP8+CQ8</f>
        <v>1077517.8</v>
      </c>
      <c r="CN8" s="380">
        <f>BI8+BN8+BS8</f>
        <v>363798.10000000003</v>
      </c>
      <c r="CO8" s="405">
        <f>BJ8+BO8+BT8</f>
        <v>23578.1</v>
      </c>
      <c r="CP8" s="405">
        <f>BK8+BP8+BU8</f>
        <v>481500</v>
      </c>
      <c r="CQ8" s="406">
        <f>BL8+BQ8+BV8</f>
        <v>208641.60000000003</v>
      </c>
      <c r="CR8" s="407">
        <f>BW8+CB8+CG8</f>
        <v>935555.29999999993</v>
      </c>
      <c r="CS8" s="380">
        <f>BX8+CC8+CH8</f>
        <v>291112.5</v>
      </c>
      <c r="CT8" s="408">
        <f>BY8+CD8+CI8</f>
        <v>39602.699999999997</v>
      </c>
      <c r="CU8" s="408">
        <f>BZ8+CE8+CJ8</f>
        <v>451220</v>
      </c>
      <c r="CV8" s="380">
        <f>CA8+CF8+CK8</f>
        <v>153620.09999999998</v>
      </c>
      <c r="CW8" s="378" t="s">
        <v>26</v>
      </c>
    </row>
    <row r="9" spans="1:101" ht="20.45" customHeight="1" thickBot="1">
      <c r="A9" s="57">
        <v>2</v>
      </c>
      <c r="B9" s="58" t="s">
        <v>51</v>
      </c>
      <c r="C9" s="607">
        <v>3575.2</v>
      </c>
      <c r="D9" s="608">
        <v>2788.4</v>
      </c>
      <c r="E9" s="622">
        <f t="shared" si="0"/>
        <v>-0.22007160438576856</v>
      </c>
      <c r="F9" s="610">
        <v>19144.8</v>
      </c>
      <c r="G9" s="611">
        <v>17199.2</v>
      </c>
      <c r="H9" s="623">
        <f t="shared" si="1"/>
        <v>-0.10162550666499512</v>
      </c>
      <c r="I9" s="613">
        <f t="shared" ref="I9:I31" si="10">Y9</f>
        <v>486257.4</v>
      </c>
      <c r="J9" s="614">
        <f t="shared" ref="J9:J32" si="11">(I9-Z9)/Z9</f>
        <v>4.5173153425729171E-3</v>
      </c>
      <c r="K9" s="607">
        <v>448291</v>
      </c>
      <c r="L9" s="615">
        <f>(K9-AC9)/AC9</f>
        <v>-9.6053001434487653E-2</v>
      </c>
      <c r="M9" s="616">
        <v>55576.9</v>
      </c>
      <c r="N9" s="617">
        <f t="shared" ref="N9:N31" si="12">(M9-AF9)/AF9</f>
        <v>-0.18355471722504768</v>
      </c>
      <c r="O9" s="618">
        <v>5913</v>
      </c>
      <c r="P9" s="619">
        <f t="shared" ref="P9:P31" si="13">(O9-AI9)/AI9</f>
        <v>1.2881564973106276E-2</v>
      </c>
      <c r="Q9" s="620">
        <f t="shared" ref="Q9:Q31" si="14">AK9</f>
        <v>0</v>
      </c>
      <c r="R9" s="619"/>
      <c r="S9" s="621">
        <f t="shared" ref="S9:S31" si="15">AN9</f>
        <v>386801</v>
      </c>
      <c r="T9" s="376">
        <f t="shared" ref="T9:T31" si="16">(S9-AO9)/AO9</f>
        <v>-8.3446006626279573E-2</v>
      </c>
      <c r="U9" s="59">
        <f t="shared" ref="U9:U13" si="17">K9/I9</f>
        <v>0.92192118824309921</v>
      </c>
      <c r="V9" s="601">
        <f t="shared" ref="V9:V13" si="18">M9/I9</f>
        <v>0.11429522717803368</v>
      </c>
      <c r="W9" s="14"/>
      <c r="X9" s="418" t="s">
        <v>51</v>
      </c>
      <c r="Y9" s="442">
        <v>486257.4</v>
      </c>
      <c r="Z9" s="443">
        <v>484070.7</v>
      </c>
      <c r="AA9" s="474">
        <f t="shared" ref="AA9:AA32" si="19">(Y9-Z9)/Z9%</f>
        <v>0.45173153425729162</v>
      </c>
      <c r="AB9" s="482">
        <v>448291</v>
      </c>
      <c r="AC9" s="488">
        <v>495926.2</v>
      </c>
      <c r="AD9" s="497">
        <f t="shared" ref="AD9:AD31" si="20">(AB9-AC9)/AC9</f>
        <v>-9.6053001434487653E-2</v>
      </c>
      <c r="AE9" s="499">
        <v>55576.9</v>
      </c>
      <c r="AF9" s="478">
        <v>68071.8</v>
      </c>
      <c r="AG9" s="522">
        <f t="shared" ref="AG9:AG31" si="21">(AE9-AF9)/AF9</f>
        <v>-0.18355471722504768</v>
      </c>
      <c r="AH9" s="526">
        <v>5913</v>
      </c>
      <c r="AI9" s="318">
        <v>5837.8</v>
      </c>
      <c r="AJ9" s="533">
        <f>(AH9-AI9)/AI9</f>
        <v>1.2881564973106276E-2</v>
      </c>
      <c r="AK9" s="538">
        <v>0</v>
      </c>
      <c r="AL9" s="547">
        <v>0</v>
      </c>
      <c r="AM9" s="551"/>
      <c r="AN9" s="568">
        <v>386801</v>
      </c>
      <c r="AO9" s="565">
        <v>422016.6</v>
      </c>
      <c r="AP9" s="569"/>
      <c r="AQ9" s="554">
        <v>393.2</v>
      </c>
      <c r="AR9" s="21">
        <f t="shared" ref="AR9:AR31" si="22">AQ9-AP9</f>
        <v>393.2</v>
      </c>
      <c r="AS9" s="96">
        <f>AJ9+AM9+AP9</f>
        <v>1.2881564973106276E-2</v>
      </c>
      <c r="AT9" s="96">
        <f t="shared" ref="AT9:AT31" si="23">AK9+AN9+AQ9</f>
        <v>387194.2</v>
      </c>
      <c r="AU9">
        <f t="shared" ref="AU9:AU32" si="24">AT9-AS9</f>
        <v>387194.18711843505</v>
      </c>
      <c r="AV9" s="8">
        <f t="shared" ref="AV9:AV32" si="25">(AU9/AS9)*100</f>
        <v>3005800831.8617096</v>
      </c>
      <c r="AW9" s="19" t="s">
        <v>43</v>
      </c>
      <c r="AX9" s="75">
        <v>921958.9</v>
      </c>
      <c r="AY9" s="356">
        <v>1002794.8</v>
      </c>
      <c r="AZ9" s="195">
        <v>727129.9</v>
      </c>
      <c r="BA9" s="357">
        <v>797554.9</v>
      </c>
      <c r="BB9" s="182">
        <v>90456.3</v>
      </c>
      <c r="BC9" s="358">
        <v>36673</v>
      </c>
      <c r="BD9" s="97">
        <f t="shared" ref="BD9:BD32" si="26">AX9+AZ9+BB9</f>
        <v>1739545.1</v>
      </c>
      <c r="BE9" s="97">
        <f t="shared" ref="BE9:BE32" si="27">AY9+BA9+BC9</f>
        <v>1837022.7000000002</v>
      </c>
      <c r="BF9" s="9">
        <f t="shared" ref="BF9:BF32" si="28">(BE9-BD9)/BD9</f>
        <v>5.6036259134643933E-2</v>
      </c>
      <c r="BG9" s="19" t="s">
        <v>43</v>
      </c>
      <c r="BH9" s="47">
        <f t="shared" si="5"/>
        <v>1180237.7</v>
      </c>
      <c r="BI9" s="154">
        <v>121278.8</v>
      </c>
      <c r="BJ9" s="154">
        <v>21241.5</v>
      </c>
      <c r="BK9" s="155">
        <v>0</v>
      </c>
      <c r="BL9" s="154">
        <v>1037717.4</v>
      </c>
      <c r="BM9">
        <f t="shared" si="6"/>
        <v>975887.3</v>
      </c>
      <c r="BN9" s="359">
        <v>133663.29999999999</v>
      </c>
      <c r="BO9" s="359">
        <v>16894</v>
      </c>
      <c r="BP9" s="360">
        <v>0</v>
      </c>
      <c r="BQ9" s="359">
        <v>825330</v>
      </c>
      <c r="BR9" s="127">
        <f t="shared" ref="BR9:BR32" si="29">BS9+BT9+BU9+BV9</f>
        <v>43658.9</v>
      </c>
      <c r="BS9" s="265">
        <v>3398.5</v>
      </c>
      <c r="BT9" s="361">
        <v>0</v>
      </c>
      <c r="BU9" s="361">
        <v>0</v>
      </c>
      <c r="BV9" s="362">
        <v>40260.400000000001</v>
      </c>
      <c r="BW9" s="47">
        <f t="shared" si="7"/>
        <v>934268.79999999993</v>
      </c>
      <c r="BX9" s="154">
        <v>121025.9</v>
      </c>
      <c r="BY9" s="154">
        <v>22880.3</v>
      </c>
      <c r="BZ9" s="181"/>
      <c r="CA9" s="154">
        <v>790362.6</v>
      </c>
      <c r="CB9">
        <f t="shared" si="8"/>
        <v>752718.1</v>
      </c>
      <c r="CC9" s="234">
        <v>111325</v>
      </c>
      <c r="CD9" s="234">
        <v>18050.5</v>
      </c>
      <c r="CE9" s="235"/>
      <c r="CF9" s="234">
        <v>623342.6</v>
      </c>
      <c r="CG9" s="123">
        <f t="shared" ref="CG9:CG32" si="30">CH9+CI9+CJ9+CK9</f>
        <v>84895.3</v>
      </c>
      <c r="CH9" s="265">
        <v>7350.3</v>
      </c>
      <c r="CI9" s="266"/>
      <c r="CJ9" s="266"/>
      <c r="CK9" s="183">
        <v>77545</v>
      </c>
      <c r="CL9">
        <f t="shared" si="9"/>
        <v>2156125</v>
      </c>
      <c r="CM9" s="121">
        <f t="shared" ref="CM9:CM32" si="31">CN9+CO9+CP9+CQ9</f>
        <v>2199783.9</v>
      </c>
      <c r="CN9" s="96">
        <f t="shared" ref="CN9:CN32" si="32">BI9+BN9+BS9</f>
        <v>258340.59999999998</v>
      </c>
      <c r="CO9" s="119">
        <f t="shared" ref="CO9:CO32" si="33">BJ9+BO9+BT9</f>
        <v>38135.5</v>
      </c>
      <c r="CP9" s="119">
        <f t="shared" ref="CP9:CP32" si="34">BK9+BP9+BU9</f>
        <v>0</v>
      </c>
      <c r="CQ9" s="120">
        <f t="shared" ref="CQ9:CQ32" si="35">BL9+BQ9+BV9</f>
        <v>1903307.7999999998</v>
      </c>
      <c r="CR9" s="8">
        <f t="shared" ref="CR9:CR32" si="36">BW9+CB9+CG9</f>
        <v>1771882.2</v>
      </c>
      <c r="CS9" s="96">
        <f t="shared" ref="CS9:CS32" si="37">BX9+CC9+CH9</f>
        <v>239701.19999999998</v>
      </c>
      <c r="CT9" s="118">
        <f t="shared" ref="CT9:CT32" si="38">BY9+CD9+CI9</f>
        <v>40930.800000000003</v>
      </c>
      <c r="CU9" s="118">
        <f t="shared" ref="CU9:CU32" si="39">BZ9+CE9+CJ9</f>
        <v>0</v>
      </c>
      <c r="CV9" s="96">
        <f t="shared" ref="CV9:CV32" si="40">CA9+CF9+CK9</f>
        <v>1491250.2</v>
      </c>
      <c r="CW9" s="19" t="s">
        <v>43</v>
      </c>
    </row>
    <row r="10" spans="1:101" ht="22.9" customHeight="1" thickBot="1">
      <c r="A10" s="57">
        <v>4</v>
      </c>
      <c r="B10" s="58" t="s">
        <v>27</v>
      </c>
      <c r="C10" s="607">
        <v>1395.2</v>
      </c>
      <c r="D10" s="608">
        <v>1299.5</v>
      </c>
      <c r="E10" s="624">
        <f t="shared" si="0"/>
        <v>-6.8592316513761492E-2</v>
      </c>
      <c r="F10" s="610">
        <v>7533.2</v>
      </c>
      <c r="G10" s="611">
        <v>6327.4</v>
      </c>
      <c r="H10" s="625">
        <f t="shared" si="1"/>
        <v>-0.16006477990760901</v>
      </c>
      <c r="I10" s="613">
        <f t="shared" si="10"/>
        <v>126890</v>
      </c>
      <c r="J10" s="614">
        <f t="shared" si="11"/>
        <v>0.3618167573542827</v>
      </c>
      <c r="K10" s="607">
        <v>114526.6</v>
      </c>
      <c r="L10" s="615">
        <f t="shared" ref="L10:L32" si="41">(K10-AC10)/AC10</f>
        <v>0.35085538235072095</v>
      </c>
      <c r="M10" s="616">
        <v>32236</v>
      </c>
      <c r="N10" s="617">
        <f t="shared" si="12"/>
        <v>7.6578833116254214E-2</v>
      </c>
      <c r="O10" s="618">
        <v>1005.5</v>
      </c>
      <c r="P10" s="619">
        <f t="shared" si="13"/>
        <v>-0.21817899074722022</v>
      </c>
      <c r="Q10" s="620">
        <f t="shared" si="14"/>
        <v>80321.100000000006</v>
      </c>
      <c r="R10" s="619">
        <f t="shared" ref="R10:R29" si="42">(Q10-AL10)/AL10</f>
        <v>0.49987955564435882</v>
      </c>
      <c r="S10" s="621">
        <f t="shared" si="15"/>
        <v>964</v>
      </c>
      <c r="T10" s="376"/>
      <c r="U10" s="60">
        <f t="shared" si="17"/>
        <v>0.90256600204901893</v>
      </c>
      <c r="V10" s="602">
        <f t="shared" si="18"/>
        <v>0.25404681219954289</v>
      </c>
      <c r="W10" s="15"/>
      <c r="X10" s="418" t="s">
        <v>27</v>
      </c>
      <c r="Y10" s="444">
        <v>126890</v>
      </c>
      <c r="Z10" s="267">
        <v>93177</v>
      </c>
      <c r="AA10" s="474">
        <f t="shared" si="19"/>
        <v>36.181675735428271</v>
      </c>
      <c r="AB10" s="482">
        <v>114526.6</v>
      </c>
      <c r="AC10" s="489">
        <v>84780.800000000003</v>
      </c>
      <c r="AD10" s="497">
        <f t="shared" si="20"/>
        <v>0.35085538235072095</v>
      </c>
      <c r="AE10" s="500">
        <v>32236</v>
      </c>
      <c r="AF10" s="478">
        <v>29943</v>
      </c>
      <c r="AG10" s="522">
        <f t="shared" si="21"/>
        <v>7.6578833116254214E-2</v>
      </c>
      <c r="AH10" s="526">
        <v>1005.5</v>
      </c>
      <c r="AI10" s="318">
        <v>1286.0999999999999</v>
      </c>
      <c r="AJ10" s="533">
        <f t="shared" ref="AJ10:AJ31" si="43">(AH10-AI10)/AI10</f>
        <v>-0.21817899074722022</v>
      </c>
      <c r="AK10" s="500">
        <v>80321.100000000006</v>
      </c>
      <c r="AL10" s="547">
        <v>53551.7</v>
      </c>
      <c r="AM10" s="552">
        <f>(AK10-AL10)/AL10</f>
        <v>0.49987955564435882</v>
      </c>
      <c r="AN10" s="570">
        <v>964</v>
      </c>
      <c r="AO10" s="565">
        <v>0</v>
      </c>
      <c r="AP10" s="571"/>
      <c r="AQ10" s="471">
        <v>1873.8</v>
      </c>
      <c r="AR10" s="21">
        <f t="shared" si="22"/>
        <v>1873.8</v>
      </c>
      <c r="AS10" s="96">
        <f t="shared" ref="AS10:AS32" si="44">AJ10+AM10+AP10</f>
        <v>0.28170056489713857</v>
      </c>
      <c r="AT10" s="96">
        <f t="shared" si="23"/>
        <v>83158.900000000009</v>
      </c>
      <c r="AU10">
        <f t="shared" si="24"/>
        <v>83158.618299435111</v>
      </c>
      <c r="AV10" s="8">
        <f t="shared" si="25"/>
        <v>29520217.089305457</v>
      </c>
      <c r="AW10" s="19" t="s">
        <v>27</v>
      </c>
      <c r="AX10" s="79">
        <v>27335</v>
      </c>
      <c r="AY10" s="165">
        <v>31586.1</v>
      </c>
      <c r="AZ10" s="196">
        <v>252509</v>
      </c>
      <c r="BA10" s="345">
        <v>273951.09999999998</v>
      </c>
      <c r="BB10" s="211">
        <v>69593</v>
      </c>
      <c r="BC10" s="345">
        <v>86442.8</v>
      </c>
      <c r="BD10" s="97">
        <f t="shared" si="26"/>
        <v>349437</v>
      </c>
      <c r="BE10" s="97">
        <f t="shared" si="27"/>
        <v>391979.99999999994</v>
      </c>
      <c r="BF10" s="9">
        <f t="shared" si="28"/>
        <v>0.1217472677478342</v>
      </c>
      <c r="BG10" s="19" t="s">
        <v>27</v>
      </c>
      <c r="BH10" s="47">
        <f t="shared" si="5"/>
        <v>28992.199999999997</v>
      </c>
      <c r="BI10" s="164">
        <v>5959.5</v>
      </c>
      <c r="BJ10" s="164">
        <v>327.5</v>
      </c>
      <c r="BK10" s="164">
        <v>17651.099999999999</v>
      </c>
      <c r="BL10" s="164">
        <v>5054.1000000000004</v>
      </c>
      <c r="BM10">
        <f t="shared" si="6"/>
        <v>277159.2</v>
      </c>
      <c r="BN10" s="344">
        <v>73451.100000000006</v>
      </c>
      <c r="BO10" s="344">
        <v>3695.9</v>
      </c>
      <c r="BP10" s="344">
        <v>199192.8</v>
      </c>
      <c r="BQ10" s="344">
        <v>819.4</v>
      </c>
      <c r="BR10" s="127">
        <f t="shared" si="29"/>
        <v>44998.9</v>
      </c>
      <c r="BS10" s="344">
        <v>43289.4</v>
      </c>
      <c r="BT10" s="344">
        <v>83.5</v>
      </c>
      <c r="BU10" s="344">
        <v>0</v>
      </c>
      <c r="BV10" s="344">
        <v>1626</v>
      </c>
      <c r="BW10" s="47">
        <f t="shared" si="7"/>
        <v>23356.2</v>
      </c>
      <c r="BX10" s="72">
        <v>7590.6</v>
      </c>
      <c r="BY10" s="72">
        <v>407.7</v>
      </c>
      <c r="BZ10" s="72">
        <v>15308</v>
      </c>
      <c r="CA10" s="72">
        <v>49.9</v>
      </c>
      <c r="CB10">
        <f t="shared" si="8"/>
        <v>254643.80000000002</v>
      </c>
      <c r="CC10" s="190">
        <v>79955.5</v>
      </c>
      <c r="CD10" s="190">
        <v>10971.7</v>
      </c>
      <c r="CE10" s="190">
        <v>162692</v>
      </c>
      <c r="CF10" s="190">
        <v>1024.5999999999999</v>
      </c>
      <c r="CG10" s="123">
        <f t="shared" si="30"/>
        <v>34392.6</v>
      </c>
      <c r="CH10" s="267">
        <v>34176.9</v>
      </c>
      <c r="CI10" s="268">
        <v>215.7</v>
      </c>
      <c r="CJ10" s="269">
        <v>0</v>
      </c>
      <c r="CK10" s="269">
        <v>0</v>
      </c>
      <c r="CL10">
        <f t="shared" si="9"/>
        <v>306151.40000000002</v>
      </c>
      <c r="CM10" s="121">
        <f t="shared" si="31"/>
        <v>351150.3</v>
      </c>
      <c r="CN10" s="96">
        <f t="shared" si="32"/>
        <v>122700</v>
      </c>
      <c r="CO10" s="119">
        <f t="shared" si="33"/>
        <v>4106.8999999999996</v>
      </c>
      <c r="CP10" s="119">
        <f t="shared" si="34"/>
        <v>216843.9</v>
      </c>
      <c r="CQ10" s="120">
        <f t="shared" si="35"/>
        <v>7499.5</v>
      </c>
      <c r="CR10" s="8">
        <f t="shared" si="36"/>
        <v>312392.59999999998</v>
      </c>
      <c r="CS10" s="96">
        <f t="shared" si="37"/>
        <v>121723</v>
      </c>
      <c r="CT10" s="118">
        <f t="shared" si="38"/>
        <v>11595.100000000002</v>
      </c>
      <c r="CU10" s="118">
        <f t="shared" si="39"/>
        <v>178000</v>
      </c>
      <c r="CV10" s="96">
        <f t="shared" si="40"/>
        <v>1074.5</v>
      </c>
      <c r="CW10" s="19" t="s">
        <v>27</v>
      </c>
    </row>
    <row r="11" spans="1:101" ht="22.9" customHeight="1" thickBot="1">
      <c r="A11" s="61">
        <v>5</v>
      </c>
      <c r="B11" s="62" t="s">
        <v>28</v>
      </c>
      <c r="C11" s="607">
        <v>1926.5</v>
      </c>
      <c r="D11" s="608">
        <v>1979.6</v>
      </c>
      <c r="E11" s="622">
        <f t="shared" si="0"/>
        <v>2.7562937970412617E-2</v>
      </c>
      <c r="F11" s="610">
        <v>6834</v>
      </c>
      <c r="G11" s="611">
        <v>5542.1</v>
      </c>
      <c r="H11" s="623">
        <f t="shared" si="1"/>
        <v>-0.1890400936494</v>
      </c>
      <c r="I11" s="613">
        <f t="shared" si="10"/>
        <v>226742.5</v>
      </c>
      <c r="J11" s="614">
        <f t="shared" si="11"/>
        <v>0.13037506761287299</v>
      </c>
      <c r="K11" s="607">
        <v>222153.4</v>
      </c>
      <c r="L11" s="615">
        <f t="shared" si="41"/>
        <v>0.10878504672897193</v>
      </c>
      <c r="M11" s="616">
        <v>24940.2</v>
      </c>
      <c r="N11" s="617">
        <f t="shared" si="12"/>
        <v>5.2577824296036163E-2</v>
      </c>
      <c r="O11" s="618">
        <v>1842.3</v>
      </c>
      <c r="P11" s="619">
        <f t="shared" si="13"/>
        <v>0.45440909449751316</v>
      </c>
      <c r="Q11" s="620">
        <f t="shared" si="14"/>
        <v>0</v>
      </c>
      <c r="R11" s="619"/>
      <c r="S11" s="621">
        <f t="shared" si="15"/>
        <v>195370.9</v>
      </c>
      <c r="T11" s="376">
        <f t="shared" si="16"/>
        <v>0.11388204090847931</v>
      </c>
      <c r="U11" s="59">
        <f t="shared" si="17"/>
        <v>0.97976074181064421</v>
      </c>
      <c r="V11" s="601">
        <f t="shared" si="18"/>
        <v>0.10999349482342305</v>
      </c>
      <c r="W11" s="14"/>
      <c r="X11" s="419" t="s">
        <v>28</v>
      </c>
      <c r="Y11" s="445">
        <v>226742.5</v>
      </c>
      <c r="Z11" s="446">
        <v>200590.5</v>
      </c>
      <c r="AA11" s="474">
        <f t="shared" si="19"/>
        <v>13.037506761287299</v>
      </c>
      <c r="AB11" s="482">
        <v>222153.4</v>
      </c>
      <c r="AC11" s="490">
        <v>200357.5</v>
      </c>
      <c r="AD11" s="497">
        <f t="shared" si="20"/>
        <v>0.10878504672897193</v>
      </c>
      <c r="AE11" s="501">
        <v>24940.2</v>
      </c>
      <c r="AF11" s="478">
        <v>23694.400000000001</v>
      </c>
      <c r="AG11" s="522">
        <f t="shared" si="21"/>
        <v>5.2577824296036163E-2</v>
      </c>
      <c r="AH11" s="526">
        <v>1842.3</v>
      </c>
      <c r="AI11" s="318">
        <v>1266.7</v>
      </c>
      <c r="AJ11" s="533">
        <f t="shared" si="43"/>
        <v>0.45440909449751316</v>
      </c>
      <c r="AK11" s="501">
        <v>0</v>
      </c>
      <c r="AL11" s="548">
        <v>0</v>
      </c>
      <c r="AM11" s="552"/>
      <c r="AN11" s="572">
        <v>195370.9</v>
      </c>
      <c r="AO11" s="592">
        <v>175396.4</v>
      </c>
      <c r="AP11" s="573"/>
      <c r="AQ11" s="555">
        <v>4832.1989999999996</v>
      </c>
      <c r="AR11" s="21">
        <f t="shared" si="22"/>
        <v>4832.1989999999996</v>
      </c>
      <c r="AS11" s="96">
        <f t="shared" si="44"/>
        <v>0.45440909449751316</v>
      </c>
      <c r="AT11" s="96">
        <f t="shared" si="23"/>
        <v>200203.09899999999</v>
      </c>
      <c r="AU11">
        <f t="shared" si="24"/>
        <v>200202.64459090549</v>
      </c>
      <c r="AV11" s="8">
        <f t="shared" si="25"/>
        <v>44057798.80182419</v>
      </c>
      <c r="AW11" s="18" t="s">
        <v>28</v>
      </c>
      <c r="AX11" s="193">
        <v>264863.8</v>
      </c>
      <c r="AY11" s="326">
        <v>327438.36391999997</v>
      </c>
      <c r="AZ11" s="197">
        <v>129953.2</v>
      </c>
      <c r="BA11" s="327">
        <v>154634.63988</v>
      </c>
      <c r="BB11" s="212">
        <v>245263.1</v>
      </c>
      <c r="BC11" s="328">
        <v>295550.45344000001</v>
      </c>
      <c r="BD11" s="97">
        <f t="shared" si="26"/>
        <v>640080.1</v>
      </c>
      <c r="BE11" s="97">
        <f t="shared" si="27"/>
        <v>777623.4572399999</v>
      </c>
      <c r="BF11" s="9">
        <f t="shared" si="28"/>
        <v>0.21488460153658884</v>
      </c>
      <c r="BG11" s="18" t="s">
        <v>28</v>
      </c>
      <c r="BH11" s="47">
        <f t="shared" si="5"/>
        <v>334346.17119678063</v>
      </c>
      <c r="BI11" s="177">
        <v>35668.497499999998</v>
      </c>
      <c r="BJ11" s="177">
        <v>5220.4446967806343</v>
      </c>
      <c r="BL11" s="178">
        <v>293457.22899999999</v>
      </c>
      <c r="BM11" s="8">
        <f t="shared" si="6"/>
        <v>153967.71080321935</v>
      </c>
      <c r="BN11" s="329">
        <v>12220.922500000001</v>
      </c>
      <c r="BO11" s="329">
        <v>3136.8553032193668</v>
      </c>
      <c r="BP11" s="138"/>
      <c r="BQ11" s="330">
        <v>138609.93299999999</v>
      </c>
      <c r="BR11" s="127">
        <f t="shared" si="29"/>
        <v>330447.26</v>
      </c>
      <c r="BS11" s="331">
        <v>65568.039999999994</v>
      </c>
      <c r="BT11" s="331">
        <v>63.9</v>
      </c>
      <c r="BU11" s="144"/>
      <c r="BV11" s="332">
        <v>264815.32</v>
      </c>
      <c r="BW11" s="47">
        <f t="shared" si="7"/>
        <v>250465.6</v>
      </c>
      <c r="BX11" s="223">
        <v>22456.3</v>
      </c>
      <c r="BY11" s="223">
        <v>3431.1</v>
      </c>
      <c r="BZ11" s="138"/>
      <c r="CA11" s="224">
        <v>224578.2</v>
      </c>
      <c r="CB11">
        <f t="shared" si="8"/>
        <v>120945.7</v>
      </c>
      <c r="CC11" s="236">
        <v>5626.3</v>
      </c>
      <c r="CD11" s="236">
        <v>1849.6</v>
      </c>
      <c r="CE11" s="138"/>
      <c r="CF11" s="237">
        <v>113469.8</v>
      </c>
      <c r="CG11" s="123">
        <f t="shared" si="30"/>
        <v>291156.12</v>
      </c>
      <c r="CH11" s="270">
        <v>35880.1</v>
      </c>
      <c r="CI11" s="270">
        <v>47.52</v>
      </c>
      <c r="CJ11" s="271"/>
      <c r="CK11" s="272">
        <v>255228.5</v>
      </c>
      <c r="CL11">
        <f t="shared" si="9"/>
        <v>488313.88199999998</v>
      </c>
      <c r="CM11" s="121">
        <f t="shared" si="31"/>
        <v>818761.14200000011</v>
      </c>
      <c r="CN11" s="96">
        <f t="shared" si="32"/>
        <v>113457.45999999999</v>
      </c>
      <c r="CO11" s="119">
        <f t="shared" si="33"/>
        <v>8421.2000000000007</v>
      </c>
      <c r="CP11" s="119">
        <f t="shared" si="34"/>
        <v>0</v>
      </c>
      <c r="CQ11" s="120">
        <f t="shared" si="35"/>
        <v>696882.48200000008</v>
      </c>
      <c r="CR11" s="8">
        <f t="shared" si="36"/>
        <v>662567.41999999993</v>
      </c>
      <c r="CS11" s="96">
        <f t="shared" si="37"/>
        <v>63962.7</v>
      </c>
      <c r="CT11" s="118">
        <f t="shared" si="38"/>
        <v>5328.22</v>
      </c>
      <c r="CU11" s="118">
        <f t="shared" si="39"/>
        <v>0</v>
      </c>
      <c r="CV11" s="96">
        <f t="shared" si="40"/>
        <v>593276.5</v>
      </c>
      <c r="CW11" s="18" t="s">
        <v>28</v>
      </c>
    </row>
    <row r="12" spans="1:101" ht="19.899999999999999" customHeight="1" thickBot="1">
      <c r="A12" s="63">
        <v>6</v>
      </c>
      <c r="B12" s="64" t="s">
        <v>29</v>
      </c>
      <c r="C12" s="607">
        <v>1679.7</v>
      </c>
      <c r="D12" s="608">
        <v>1553.1</v>
      </c>
      <c r="E12" s="624">
        <f t="shared" si="0"/>
        <v>-7.5370601893195291E-2</v>
      </c>
      <c r="F12" s="610">
        <v>5833.1</v>
      </c>
      <c r="G12" s="611">
        <v>5715.2</v>
      </c>
      <c r="H12" s="626">
        <f t="shared" si="1"/>
        <v>-2.02122370609111E-2</v>
      </c>
      <c r="I12" s="613">
        <f t="shared" si="10"/>
        <v>149184.82999999999</v>
      </c>
      <c r="J12" s="614">
        <f t="shared" si="11"/>
        <v>0.20117770864130718</v>
      </c>
      <c r="K12" s="607">
        <v>113673.7</v>
      </c>
      <c r="L12" s="615">
        <f t="shared" si="41"/>
        <v>0.14524156385317372</v>
      </c>
      <c r="M12" s="616">
        <v>43149.7</v>
      </c>
      <c r="N12" s="617">
        <f t="shared" si="12"/>
        <v>0.10677432676104014</v>
      </c>
      <c r="O12" s="618">
        <v>637.4</v>
      </c>
      <c r="P12" s="619">
        <f t="shared" si="13"/>
        <v>-0.21492794679147678</v>
      </c>
      <c r="Q12" s="620">
        <f t="shared" si="14"/>
        <v>44619.8</v>
      </c>
      <c r="R12" s="619">
        <f t="shared" si="42"/>
        <v>-2.6227805227228985E-2</v>
      </c>
      <c r="S12" s="621">
        <f t="shared" si="15"/>
        <v>25266.799999999999</v>
      </c>
      <c r="T12" s="376">
        <f t="shared" si="16"/>
        <v>0.85281220209723541</v>
      </c>
      <c r="U12" s="60">
        <f t="shared" si="17"/>
        <v>0.76196554301131025</v>
      </c>
      <c r="V12" s="602">
        <f t="shared" si="18"/>
        <v>0.28923651285455765</v>
      </c>
      <c r="W12" s="15"/>
      <c r="X12" s="430" t="s">
        <v>29</v>
      </c>
      <c r="Y12" s="447">
        <v>149184.82999999999</v>
      </c>
      <c r="Z12" s="448">
        <v>124198.8</v>
      </c>
      <c r="AA12" s="474">
        <f t="shared" si="19"/>
        <v>20.117770864130719</v>
      </c>
      <c r="AB12" s="482">
        <v>113673.7</v>
      </c>
      <c r="AC12" s="491">
        <v>99257.4</v>
      </c>
      <c r="AD12" s="497">
        <f t="shared" si="20"/>
        <v>0.14524156385317372</v>
      </c>
      <c r="AE12" s="502">
        <v>43149.7</v>
      </c>
      <c r="AF12" s="478">
        <v>38986.9</v>
      </c>
      <c r="AG12" s="522">
        <f t="shared" si="21"/>
        <v>0.10677432676104014</v>
      </c>
      <c r="AH12" s="526">
        <v>637.4</v>
      </c>
      <c r="AI12" s="318">
        <v>811.9</v>
      </c>
      <c r="AJ12" s="533">
        <f t="shared" si="43"/>
        <v>-0.21492794679147678</v>
      </c>
      <c r="AK12" s="516">
        <v>44619.8</v>
      </c>
      <c r="AL12" s="547">
        <v>45821.599999999999</v>
      </c>
      <c r="AM12" s="552">
        <f t="shared" ref="AM12:AM29" si="45">(AK12-AL12)/AL12</f>
        <v>-2.6227805227228985E-2</v>
      </c>
      <c r="AN12" s="574">
        <v>25266.799999999999</v>
      </c>
      <c r="AO12" s="565">
        <v>13637</v>
      </c>
      <c r="AP12" s="575"/>
      <c r="AQ12" s="556">
        <v>4311.1000000000004</v>
      </c>
      <c r="AR12" s="21">
        <f t="shared" si="22"/>
        <v>4311.1000000000004</v>
      </c>
      <c r="AS12" s="96">
        <f t="shared" si="44"/>
        <v>-0.24115575201870576</v>
      </c>
      <c r="AT12" s="96">
        <f t="shared" si="23"/>
        <v>74197.700000000012</v>
      </c>
      <c r="AU12">
        <f t="shared" si="24"/>
        <v>74197.941155752036</v>
      </c>
      <c r="AV12" s="8">
        <f t="shared" si="25"/>
        <v>-30767643.12467932</v>
      </c>
      <c r="AW12" s="20" t="s">
        <v>29</v>
      </c>
      <c r="AZ12" s="198">
        <v>220123.2</v>
      </c>
      <c r="BA12" s="337">
        <v>262248.90000000002</v>
      </c>
      <c r="BB12" s="213">
        <v>212380.9</v>
      </c>
      <c r="BC12" s="338">
        <v>233176.4</v>
      </c>
      <c r="BD12" s="97">
        <f t="shared" si="26"/>
        <v>432504.1</v>
      </c>
      <c r="BE12" s="97">
        <f t="shared" si="27"/>
        <v>495425.30000000005</v>
      </c>
      <c r="BF12" s="9">
        <f t="shared" si="28"/>
        <v>0.14548116422480173</v>
      </c>
      <c r="BG12" s="20" t="s">
        <v>29</v>
      </c>
      <c r="BH12" s="47">
        <f t="shared" si="5"/>
        <v>0</v>
      </c>
      <c r="BL12" s="1"/>
      <c r="BM12">
        <f>BN12+BO12+BP12+BQ12</f>
        <v>257735.09999999998</v>
      </c>
      <c r="BN12" s="339">
        <v>63938.3</v>
      </c>
      <c r="BO12" s="340">
        <v>2727.5</v>
      </c>
      <c r="BP12" s="336">
        <v>191069.3</v>
      </c>
      <c r="BQ12" s="77"/>
      <c r="BR12" s="127">
        <f t="shared" si="29"/>
        <v>186516.8</v>
      </c>
      <c r="BS12" s="149">
        <v>95994.5</v>
      </c>
      <c r="BT12" s="104"/>
      <c r="BU12" s="104"/>
      <c r="BV12" s="341">
        <v>90522.3</v>
      </c>
      <c r="BW12" s="47">
        <f t="shared" si="7"/>
        <v>0</v>
      </c>
      <c r="CA12" s="1"/>
      <c r="CB12">
        <f t="shared" si="8"/>
        <v>213445.09999999998</v>
      </c>
      <c r="CC12" s="238">
        <v>56332.5</v>
      </c>
      <c r="CD12" s="239">
        <v>2330.3000000000002</v>
      </c>
      <c r="CE12" s="240">
        <v>154782.29999999999</v>
      </c>
      <c r="CF12" s="191"/>
      <c r="CG12" s="123">
        <f t="shared" si="30"/>
        <v>161929.29999999999</v>
      </c>
      <c r="CH12" s="273">
        <v>87608.3</v>
      </c>
      <c r="CI12" s="104"/>
      <c r="CJ12" s="104"/>
      <c r="CK12" s="273">
        <v>74321</v>
      </c>
      <c r="CL12">
        <f t="shared" si="9"/>
        <v>257735.09999999998</v>
      </c>
      <c r="CM12" s="121">
        <f t="shared" si="31"/>
        <v>444251.89999999997</v>
      </c>
      <c r="CN12" s="96">
        <f t="shared" si="32"/>
        <v>159932.79999999999</v>
      </c>
      <c r="CO12" s="119">
        <f t="shared" si="33"/>
        <v>2727.5</v>
      </c>
      <c r="CP12" s="119">
        <f t="shared" si="34"/>
        <v>191069.3</v>
      </c>
      <c r="CQ12" s="120">
        <f t="shared" si="35"/>
        <v>90522.3</v>
      </c>
      <c r="CR12" s="8">
        <f t="shared" si="36"/>
        <v>375374.39999999997</v>
      </c>
      <c r="CS12" s="96">
        <f t="shared" si="37"/>
        <v>143940.79999999999</v>
      </c>
      <c r="CT12" s="118">
        <f t="shared" si="38"/>
        <v>2330.3000000000002</v>
      </c>
      <c r="CU12" s="118">
        <f t="shared" si="39"/>
        <v>154782.29999999999</v>
      </c>
      <c r="CV12" s="96">
        <f t="shared" si="40"/>
        <v>74321</v>
      </c>
      <c r="CW12" s="20" t="s">
        <v>29</v>
      </c>
    </row>
    <row r="13" spans="1:101" ht="18" customHeight="1" thickBot="1">
      <c r="A13" s="63">
        <v>7</v>
      </c>
      <c r="B13" s="58" t="s">
        <v>66</v>
      </c>
      <c r="C13" s="607">
        <v>697.6</v>
      </c>
      <c r="D13" s="608">
        <v>659.4</v>
      </c>
      <c r="E13" s="624">
        <f t="shared" si="0"/>
        <v>-5.4759174311926666E-2</v>
      </c>
      <c r="F13" s="610">
        <v>3991.9</v>
      </c>
      <c r="G13" s="611">
        <v>3511.3</v>
      </c>
      <c r="H13" s="626">
        <f t="shared" si="1"/>
        <v>-0.1203937974398156</v>
      </c>
      <c r="I13" s="613">
        <f t="shared" si="10"/>
        <v>80034.8</v>
      </c>
      <c r="J13" s="614">
        <f t="shared" si="11"/>
        <v>0.20986762244961213</v>
      </c>
      <c r="K13" s="607">
        <v>72201</v>
      </c>
      <c r="L13" s="615">
        <f t="shared" si="41"/>
        <v>5.29961847647272E-2</v>
      </c>
      <c r="M13" s="616">
        <v>12788.8</v>
      </c>
      <c r="N13" s="617">
        <f t="shared" si="12"/>
        <v>1.198832028993535E-2</v>
      </c>
      <c r="O13" s="618">
        <v>7877.2</v>
      </c>
      <c r="P13" s="619">
        <f t="shared" si="13"/>
        <v>-0.46468593485603227</v>
      </c>
      <c r="Q13" s="620">
        <f t="shared" si="14"/>
        <v>0</v>
      </c>
      <c r="R13" s="619"/>
      <c r="S13" s="621">
        <f t="shared" si="15"/>
        <v>44307</v>
      </c>
      <c r="T13" s="376">
        <f t="shared" si="16"/>
        <v>7.5026446810369019E-2</v>
      </c>
      <c r="U13" s="60">
        <f t="shared" si="17"/>
        <v>0.90212007776617165</v>
      </c>
      <c r="V13" s="602">
        <f t="shared" si="18"/>
        <v>0.15979049113635568</v>
      </c>
      <c r="W13" s="15"/>
      <c r="X13" s="431" t="s">
        <v>66</v>
      </c>
      <c r="Y13" s="449">
        <v>80034.8</v>
      </c>
      <c r="Z13" s="450">
        <v>66151.7</v>
      </c>
      <c r="AA13" s="474">
        <f t="shared" si="19"/>
        <v>20.986762244961213</v>
      </c>
      <c r="AB13" s="482">
        <v>72201</v>
      </c>
      <c r="AC13" s="492">
        <v>68567.199999999997</v>
      </c>
      <c r="AD13" s="497">
        <f t="shared" si="20"/>
        <v>5.29961847647272E-2</v>
      </c>
      <c r="AE13" s="503">
        <v>12788.8</v>
      </c>
      <c r="AF13" s="478">
        <v>12637.3</v>
      </c>
      <c r="AG13" s="522">
        <f t="shared" si="21"/>
        <v>1.198832028993535E-2</v>
      </c>
      <c r="AH13" s="526">
        <v>7877.2</v>
      </c>
      <c r="AI13" s="318">
        <v>14715.1</v>
      </c>
      <c r="AJ13" s="533">
        <f t="shared" si="43"/>
        <v>-0.46468593485603227</v>
      </c>
      <c r="AK13" s="539">
        <v>0</v>
      </c>
      <c r="AL13" s="547">
        <v>0</v>
      </c>
      <c r="AM13" s="552"/>
      <c r="AN13" s="576">
        <v>44307</v>
      </c>
      <c r="AO13" s="565">
        <v>41214.800000000003</v>
      </c>
      <c r="AP13" s="577"/>
      <c r="AQ13" s="151">
        <v>1452.6</v>
      </c>
      <c r="AR13" s="21">
        <f t="shared" si="22"/>
        <v>1452.6</v>
      </c>
      <c r="AS13" s="96">
        <f t="shared" si="44"/>
        <v>-0.46468593485603227</v>
      </c>
      <c r="AT13" s="96">
        <f t="shared" si="23"/>
        <v>45759.6</v>
      </c>
      <c r="AU13">
        <f t="shared" si="24"/>
        <v>45760.064685934856</v>
      </c>
      <c r="AV13" s="8">
        <f t="shared" si="25"/>
        <v>-9847525.2323081642</v>
      </c>
      <c r="AW13" s="58" t="s">
        <v>66</v>
      </c>
      <c r="AX13" s="78">
        <v>173803.68</v>
      </c>
      <c r="AY13" s="78">
        <v>196588.2</v>
      </c>
      <c r="BB13" s="214">
        <v>67048.92</v>
      </c>
      <c r="BC13" s="298">
        <v>71271.8</v>
      </c>
      <c r="BD13" s="97">
        <f t="shared" si="26"/>
        <v>240852.59999999998</v>
      </c>
      <c r="BE13" s="97">
        <f t="shared" si="27"/>
        <v>267860</v>
      </c>
      <c r="BF13" s="9">
        <f t="shared" si="28"/>
        <v>0.11213248268858225</v>
      </c>
      <c r="BG13" s="58" t="s">
        <v>66</v>
      </c>
      <c r="BH13" s="47">
        <f t="shared" si="5"/>
        <v>216789</v>
      </c>
      <c r="BI13" s="160">
        <v>29668.400000000001</v>
      </c>
      <c r="BJ13" s="161">
        <v>30296.6</v>
      </c>
      <c r="BK13" s="138"/>
      <c r="BL13" s="162">
        <f>24000+132824</f>
        <v>156824</v>
      </c>
      <c r="BM13">
        <f t="shared" si="6"/>
        <v>0</v>
      </c>
      <c r="BR13" s="127">
        <f t="shared" si="29"/>
        <v>73165</v>
      </c>
      <c r="BS13" s="151">
        <v>26731.5</v>
      </c>
      <c r="BT13" s="145">
        <v>33233.5</v>
      </c>
      <c r="BV13" s="299">
        <f>3241+3271+3340+3348</f>
        <v>13200</v>
      </c>
      <c r="BW13" s="47">
        <f t="shared" si="7"/>
        <v>182811.3</v>
      </c>
      <c r="BX13" s="225">
        <v>29409.599999999999</v>
      </c>
      <c r="BY13" s="226">
        <v>31279.1</v>
      </c>
      <c r="CA13" s="227">
        <f>10000+112122.6</f>
        <v>122122.6</v>
      </c>
      <c r="CB13">
        <f t="shared" si="8"/>
        <v>0</v>
      </c>
      <c r="CG13" s="123">
        <f t="shared" si="30"/>
        <v>79388.7</v>
      </c>
      <c r="CH13" s="274">
        <v>27629.5</v>
      </c>
      <c r="CI13" s="275">
        <v>33059.199999999997</v>
      </c>
      <c r="CK13" s="276">
        <v>18700</v>
      </c>
      <c r="CL13">
        <f t="shared" si="9"/>
        <v>216789</v>
      </c>
      <c r="CM13" s="121">
        <f t="shared" si="31"/>
        <v>289954</v>
      </c>
      <c r="CN13" s="96">
        <f t="shared" si="32"/>
        <v>56399.9</v>
      </c>
      <c r="CO13" s="119">
        <f t="shared" si="33"/>
        <v>63530.1</v>
      </c>
      <c r="CP13" s="119">
        <f t="shared" si="34"/>
        <v>0</v>
      </c>
      <c r="CQ13" s="120">
        <f t="shared" si="35"/>
        <v>170024</v>
      </c>
      <c r="CR13" s="8">
        <f t="shared" si="36"/>
        <v>262200</v>
      </c>
      <c r="CS13" s="96">
        <f t="shared" si="37"/>
        <v>57039.1</v>
      </c>
      <c r="CT13" s="118">
        <f t="shared" si="38"/>
        <v>64338.299999999996</v>
      </c>
      <c r="CU13" s="118">
        <f t="shared" si="39"/>
        <v>0</v>
      </c>
      <c r="CV13" s="96">
        <f t="shared" si="40"/>
        <v>140822.6</v>
      </c>
      <c r="CW13" s="19" t="s">
        <v>44</v>
      </c>
    </row>
    <row r="14" spans="1:101" ht="19.149999999999999" customHeight="1" thickBot="1">
      <c r="A14" s="63">
        <v>8</v>
      </c>
      <c r="B14" s="58" t="s">
        <v>2</v>
      </c>
      <c r="C14" s="607">
        <v>12545.2</v>
      </c>
      <c r="D14" s="608">
        <v>9709.6</v>
      </c>
      <c r="E14" s="624">
        <f t="shared" ref="E14:E19" si="46">(D14-C14)/C14</f>
        <v>-0.2260306730861206</v>
      </c>
      <c r="F14" s="610">
        <v>61785.2</v>
      </c>
      <c r="G14" s="611">
        <v>52702</v>
      </c>
      <c r="H14" s="625">
        <f t="shared" si="1"/>
        <v>-0.14701255316807257</v>
      </c>
      <c r="I14" s="613">
        <f t="shared" si="10"/>
        <v>1714661.9</v>
      </c>
      <c r="J14" s="614">
        <f t="shared" si="11"/>
        <v>0.10329856732078896</v>
      </c>
      <c r="K14" s="607">
        <v>1528655</v>
      </c>
      <c r="L14" s="615">
        <f t="shared" si="41"/>
        <v>2.338031256094213E-2</v>
      </c>
      <c r="M14" s="616">
        <v>162707.9</v>
      </c>
      <c r="N14" s="617">
        <f t="shared" si="12"/>
        <v>-0.13896175577653469</v>
      </c>
      <c r="O14" s="618">
        <v>41246.9</v>
      </c>
      <c r="P14" s="619">
        <f t="shared" si="13"/>
        <v>1.9404522577241685</v>
      </c>
      <c r="Q14" s="620">
        <f t="shared" si="14"/>
        <v>0</v>
      </c>
      <c r="R14" s="619"/>
      <c r="S14" s="627">
        <f t="shared" si="15"/>
        <v>1324700.2</v>
      </c>
      <c r="T14" s="376">
        <f t="shared" si="16"/>
        <v>2.6313346967925026E-2</v>
      </c>
      <c r="U14" s="60">
        <f t="shared" ref="U14:U19" si="47">K14/I14</f>
        <v>0.89151978008025956</v>
      </c>
      <c r="V14" s="602">
        <f t="shared" ref="V14:V19" si="48">M14/I14</f>
        <v>9.4892118382055385E-2</v>
      </c>
      <c r="W14" s="15"/>
      <c r="X14" s="418" t="s">
        <v>2</v>
      </c>
      <c r="Y14" s="451">
        <v>1714661.9</v>
      </c>
      <c r="Z14" s="452">
        <v>1554123.2</v>
      </c>
      <c r="AA14" s="474">
        <f t="shared" si="19"/>
        <v>10.329856732078895</v>
      </c>
      <c r="AB14" s="483">
        <v>1528655</v>
      </c>
      <c r="AC14" s="485">
        <v>1493731.1</v>
      </c>
      <c r="AD14" s="497">
        <f t="shared" si="20"/>
        <v>2.338031256094213E-2</v>
      </c>
      <c r="AE14" s="504">
        <v>162707.9</v>
      </c>
      <c r="AF14" s="478">
        <v>188967.1</v>
      </c>
      <c r="AG14" s="522">
        <f t="shared" si="21"/>
        <v>-0.13896175577653469</v>
      </c>
      <c r="AH14" s="526">
        <v>41246.9</v>
      </c>
      <c r="AI14" s="318">
        <v>14027.4</v>
      </c>
      <c r="AJ14" s="533">
        <f t="shared" si="43"/>
        <v>1.9404522577241685</v>
      </c>
      <c r="AK14" s="540">
        <v>0</v>
      </c>
      <c r="AL14" s="547">
        <v>0</v>
      </c>
      <c r="AM14" s="552"/>
      <c r="AN14" s="595">
        <v>1324700.2</v>
      </c>
      <c r="AO14" s="593">
        <v>1290736.6000000001</v>
      </c>
      <c r="AP14" s="596">
        <f>(AN14-AO14)/AO14</f>
        <v>2.6313346967925026E-2</v>
      </c>
      <c r="AQ14" s="557">
        <v>25553.3</v>
      </c>
      <c r="AR14" s="21">
        <f t="shared" si="22"/>
        <v>25553.273686653032</v>
      </c>
      <c r="AS14" s="96">
        <f t="shared" si="44"/>
        <v>1.9667656046920936</v>
      </c>
      <c r="AT14" s="96">
        <f t="shared" si="23"/>
        <v>1350253.5</v>
      </c>
      <c r="AU14">
        <f t="shared" ref="AU14:AU19" si="49">AT14-AS14</f>
        <v>1350251.5332343953</v>
      </c>
      <c r="AV14" s="8">
        <f>(AU14/AS14)*100</f>
        <v>68653403.842995495</v>
      </c>
      <c r="AW14" s="19" t="s">
        <v>2</v>
      </c>
      <c r="AX14" s="174">
        <f>1898830.1+23572.4</f>
        <v>1922402.5</v>
      </c>
      <c r="AY14" s="174">
        <f>2194465.8+26627.1</f>
        <v>2221092.9</v>
      </c>
      <c r="AZ14" s="199">
        <v>1730897.9</v>
      </c>
      <c r="BA14" s="363">
        <v>2000291.5</v>
      </c>
      <c r="BB14" s="215">
        <v>1978568.9</v>
      </c>
      <c r="BC14" s="215">
        <v>2201023.7000000002</v>
      </c>
      <c r="BD14" s="97">
        <f t="shared" si="26"/>
        <v>5631869.2999999998</v>
      </c>
      <c r="BE14" s="97">
        <f t="shared" si="27"/>
        <v>6422408.1000000006</v>
      </c>
      <c r="BF14" s="9">
        <f t="shared" ref="BF14:BF19" si="50">(BE14-BD14)/BD14</f>
        <v>0.14036881147082031</v>
      </c>
      <c r="BG14" s="19" t="s">
        <v>2</v>
      </c>
      <c r="BH14" s="47">
        <f t="shared" si="5"/>
        <v>2142709.4</v>
      </c>
      <c r="BI14" s="175">
        <f>206784.2+6058.9</f>
        <v>212843.1</v>
      </c>
      <c r="BJ14" s="175">
        <f>37512.6+2480.2</f>
        <v>39992.799999999996</v>
      </c>
      <c r="BL14" s="176">
        <v>1889873.5</v>
      </c>
      <c r="BM14">
        <f t="shared" si="6"/>
        <v>2071396.1</v>
      </c>
      <c r="BN14" s="364">
        <v>278497.5</v>
      </c>
      <c r="BO14" s="364">
        <v>41461.599999999999</v>
      </c>
      <c r="BP14" s="11"/>
      <c r="BQ14" s="365">
        <v>1751437</v>
      </c>
      <c r="BR14" s="129">
        <f t="shared" si="29"/>
        <v>2014470.9</v>
      </c>
      <c r="BS14" s="277">
        <v>358780.5</v>
      </c>
      <c r="BT14" s="277">
        <v>52115.5</v>
      </c>
      <c r="BU14" s="105"/>
      <c r="BV14" s="278">
        <v>1603574.9</v>
      </c>
      <c r="BW14" s="47">
        <f t="shared" si="7"/>
        <v>1448811.4000000001</v>
      </c>
      <c r="BX14" s="175">
        <f>198517.2+5670.5</f>
        <v>204187.7</v>
      </c>
      <c r="BY14" s="175">
        <f>22240.3+1228.3</f>
        <v>23468.6</v>
      </c>
      <c r="CA14" s="176">
        <v>1221155.1000000001</v>
      </c>
      <c r="CB14">
        <f t="shared" si="8"/>
        <v>1466373.8</v>
      </c>
      <c r="CC14" s="241">
        <v>276276.2</v>
      </c>
      <c r="CD14" s="241">
        <v>24632</v>
      </c>
      <c r="CF14" s="242">
        <v>1165465.6000000001</v>
      </c>
      <c r="CG14" s="123">
        <f t="shared" si="30"/>
        <v>1687714.2999999998</v>
      </c>
      <c r="CH14" s="277">
        <v>372127.6</v>
      </c>
      <c r="CI14" s="277">
        <v>32570.799999999999</v>
      </c>
      <c r="CJ14" s="105"/>
      <c r="CK14" s="278">
        <v>1283015.8999999999</v>
      </c>
      <c r="CL14">
        <f t="shared" si="9"/>
        <v>4214105.5</v>
      </c>
      <c r="CM14" s="121">
        <f t="shared" si="31"/>
        <v>6228576.4000000004</v>
      </c>
      <c r="CN14" s="96">
        <f t="shared" si="32"/>
        <v>850121.1</v>
      </c>
      <c r="CO14" s="119">
        <f t="shared" si="33"/>
        <v>133569.9</v>
      </c>
      <c r="CP14" s="119">
        <f t="shared" si="34"/>
        <v>0</v>
      </c>
      <c r="CQ14" s="120">
        <f t="shared" si="35"/>
        <v>5244885.4000000004</v>
      </c>
      <c r="CR14" s="8">
        <f t="shared" si="36"/>
        <v>4602899.5</v>
      </c>
      <c r="CS14" s="96">
        <f t="shared" si="37"/>
        <v>852591.5</v>
      </c>
      <c r="CT14" s="118">
        <f t="shared" si="38"/>
        <v>80671.399999999994</v>
      </c>
      <c r="CU14" s="118">
        <f t="shared" si="39"/>
        <v>0</v>
      </c>
      <c r="CV14" s="96">
        <f t="shared" si="40"/>
        <v>3669636.6</v>
      </c>
      <c r="CW14" s="19" t="s">
        <v>2</v>
      </c>
    </row>
    <row r="15" spans="1:101" ht="19.149999999999999" customHeight="1" thickBot="1">
      <c r="A15" s="63">
        <v>9</v>
      </c>
      <c r="B15" s="53" t="s">
        <v>30</v>
      </c>
      <c r="C15" s="607">
        <v>284.3</v>
      </c>
      <c r="D15" s="608">
        <v>228.4</v>
      </c>
      <c r="E15" s="624">
        <f t="shared" si="46"/>
        <v>-0.19662328526204714</v>
      </c>
      <c r="F15" s="610">
        <v>769</v>
      </c>
      <c r="G15" s="611">
        <v>681</v>
      </c>
      <c r="H15" s="625">
        <f t="shared" si="1"/>
        <v>-0.11443433029908973</v>
      </c>
      <c r="I15" s="613">
        <f t="shared" si="10"/>
        <v>24781.5</v>
      </c>
      <c r="J15" s="614">
        <f t="shared" si="11"/>
        <v>0.10628239296093422</v>
      </c>
      <c r="K15" s="607">
        <v>22418.3</v>
      </c>
      <c r="L15" s="615">
        <f t="shared" si="41"/>
        <v>0.24554414738760363</v>
      </c>
      <c r="M15" s="616">
        <v>4818.8999999999996</v>
      </c>
      <c r="N15" s="617">
        <f t="shared" si="12"/>
        <v>-0.16013385154330137</v>
      </c>
      <c r="O15" s="618">
        <v>374.8</v>
      </c>
      <c r="P15" s="619">
        <f t="shared" si="13"/>
        <v>0.65767359575409123</v>
      </c>
      <c r="Q15" s="620">
        <f t="shared" si="14"/>
        <v>0</v>
      </c>
      <c r="R15" s="619"/>
      <c r="S15" s="621">
        <f t="shared" si="15"/>
        <v>17224.599999999999</v>
      </c>
      <c r="T15" s="376">
        <f t="shared" si="16"/>
        <v>0.43120897382633971</v>
      </c>
      <c r="U15" s="59">
        <f t="shared" ref="U15" si="51">K15/I15</f>
        <v>0.90463854084700279</v>
      </c>
      <c r="V15" s="601">
        <f t="shared" ref="V15" si="52">M15/I15</f>
        <v>0.19445554143211669</v>
      </c>
      <c r="W15" s="16"/>
      <c r="X15" s="432" t="s">
        <v>30</v>
      </c>
      <c r="Y15" s="453">
        <v>24781.5</v>
      </c>
      <c r="Z15" s="420">
        <v>22400.7</v>
      </c>
      <c r="AA15" s="474">
        <f t="shared" si="19"/>
        <v>10.628239296093422</v>
      </c>
      <c r="AB15" s="482">
        <v>22418.3</v>
      </c>
      <c r="AC15" s="479">
        <v>17998.8</v>
      </c>
      <c r="AD15" s="497">
        <f t="shared" si="20"/>
        <v>0.24554414738760363</v>
      </c>
      <c r="AE15" s="505">
        <v>4818.8999999999996</v>
      </c>
      <c r="AF15" s="478">
        <v>5737.7</v>
      </c>
      <c r="AG15" s="522">
        <f t="shared" si="21"/>
        <v>-0.16013385154330137</v>
      </c>
      <c r="AH15" s="526">
        <v>374.8</v>
      </c>
      <c r="AI15" s="318">
        <v>226.1</v>
      </c>
      <c r="AJ15" s="533">
        <f t="shared" si="43"/>
        <v>0.65767359575409123</v>
      </c>
      <c r="AK15" s="541">
        <v>0</v>
      </c>
      <c r="AL15" s="547">
        <v>0</v>
      </c>
      <c r="AM15" s="552"/>
      <c r="AN15" s="576">
        <v>17224.599999999999</v>
      </c>
      <c r="AO15" s="565">
        <v>12035</v>
      </c>
      <c r="AP15" s="596">
        <f t="shared" ref="AP15:AP31" si="53">(AN15-AO15)/AO15</f>
        <v>0.43120897382633971</v>
      </c>
      <c r="AQ15" s="472">
        <v>806.7</v>
      </c>
      <c r="AR15" s="21">
        <f t="shared" si="22"/>
        <v>806.26879102617374</v>
      </c>
      <c r="AS15" s="96">
        <f t="shared" si="44"/>
        <v>1.0888825695804309</v>
      </c>
      <c r="AT15" s="96">
        <f t="shared" si="23"/>
        <v>18031.3</v>
      </c>
      <c r="AU15" s="5">
        <f t="shared" si="49"/>
        <v>18030.211117430419</v>
      </c>
      <c r="AV15" s="25">
        <f t="shared" ref="AV15:AV19" si="54">(AU15/AS15)*100</f>
        <v>1655845.3244758828</v>
      </c>
      <c r="AW15" s="22" t="s">
        <v>30</v>
      </c>
      <c r="AX15" s="83">
        <v>54026.400000000001</v>
      </c>
      <c r="AY15" s="83">
        <v>61771.6</v>
      </c>
      <c r="AZ15" s="5"/>
      <c r="BA15" s="5"/>
      <c r="BB15" s="130">
        <v>29807.1</v>
      </c>
      <c r="BC15" s="130">
        <v>29421.4</v>
      </c>
      <c r="BD15" s="97">
        <f t="shared" si="26"/>
        <v>83833.5</v>
      </c>
      <c r="BE15" s="97">
        <f t="shared" si="27"/>
        <v>91193</v>
      </c>
      <c r="BF15" s="26">
        <f t="shared" si="50"/>
        <v>8.7787101814906926E-2</v>
      </c>
      <c r="BG15" s="22" t="s">
        <v>30</v>
      </c>
      <c r="BH15" s="47">
        <f>BI15+BJ15+BK15+BL15</f>
        <v>61502.700000000004</v>
      </c>
      <c r="BI15" s="84">
        <v>2907.3</v>
      </c>
      <c r="BJ15" s="84">
        <v>1535.1</v>
      </c>
      <c r="BK15" s="5"/>
      <c r="BL15" s="85">
        <v>57060.3</v>
      </c>
      <c r="BM15">
        <f t="shared" si="6"/>
        <v>29713.599999999999</v>
      </c>
      <c r="BN15" s="131">
        <v>15943.9</v>
      </c>
      <c r="BO15" s="131"/>
      <c r="BP15" s="5"/>
      <c r="BQ15" s="132">
        <v>13769.7</v>
      </c>
      <c r="BR15" s="127">
        <f t="shared" si="29"/>
        <v>0</v>
      </c>
      <c r="BS15" s="131"/>
      <c r="BT15" s="4"/>
      <c r="BU15" s="4"/>
      <c r="BV15" s="132"/>
      <c r="BW15" s="47">
        <f>BX15+BY15+BZ15+CA15</f>
        <v>44089.4</v>
      </c>
      <c r="BX15" s="84">
        <v>2943.9</v>
      </c>
      <c r="BY15" s="84">
        <v>7481.6</v>
      </c>
      <c r="BZ15" s="5"/>
      <c r="CA15" s="85">
        <v>33663.9</v>
      </c>
      <c r="CB15">
        <f t="shared" si="8"/>
        <v>0</v>
      </c>
      <c r="CC15" s="5"/>
      <c r="CD15" s="5"/>
      <c r="CE15" s="5"/>
      <c r="CF15" s="5"/>
      <c r="CG15" s="123">
        <f t="shared" si="30"/>
        <v>39277.1</v>
      </c>
      <c r="CH15" s="131">
        <v>21206.5</v>
      </c>
      <c r="CK15" s="132">
        <v>18070.599999999999</v>
      </c>
      <c r="CL15" s="5">
        <f t="shared" si="9"/>
        <v>91216.3</v>
      </c>
      <c r="CM15" s="121">
        <f t="shared" si="31"/>
        <v>91216.3</v>
      </c>
      <c r="CN15" s="96">
        <f t="shared" si="32"/>
        <v>18851.2</v>
      </c>
      <c r="CO15" s="119">
        <f t="shared" si="33"/>
        <v>1535.1</v>
      </c>
      <c r="CP15" s="119">
        <f t="shared" si="34"/>
        <v>0</v>
      </c>
      <c r="CQ15" s="120">
        <f t="shared" si="35"/>
        <v>70830</v>
      </c>
      <c r="CR15" s="8">
        <f t="shared" si="36"/>
        <v>83366.5</v>
      </c>
      <c r="CS15" s="96">
        <f t="shared" si="37"/>
        <v>24150.400000000001</v>
      </c>
      <c r="CT15" s="118">
        <f t="shared" si="38"/>
        <v>7481.6</v>
      </c>
      <c r="CU15" s="118">
        <f t="shared" si="39"/>
        <v>0</v>
      </c>
      <c r="CV15" s="96">
        <f t="shared" si="40"/>
        <v>51734.5</v>
      </c>
      <c r="CW15" s="22" t="s">
        <v>30</v>
      </c>
    </row>
    <row r="16" spans="1:101" ht="21" customHeight="1" thickBot="1">
      <c r="A16" s="63">
        <v>11</v>
      </c>
      <c r="B16" s="65" t="s">
        <v>56</v>
      </c>
      <c r="C16" s="607">
        <v>741.5</v>
      </c>
      <c r="D16" s="608">
        <v>715.4</v>
      </c>
      <c r="E16" s="622">
        <f t="shared" si="46"/>
        <v>-3.5198921105866518E-2</v>
      </c>
      <c r="F16" s="610">
        <v>5303.6</v>
      </c>
      <c r="G16" s="611">
        <v>5059.6000000000004</v>
      </c>
      <c r="H16" s="623">
        <f t="shared" ref="H16:H19" si="55">(G16-F16)/F16</f>
        <v>-4.6006486160343911E-2</v>
      </c>
      <c r="I16" s="613">
        <f t="shared" si="10"/>
        <v>74265.399999999994</v>
      </c>
      <c r="J16" s="614">
        <f t="shared" si="11"/>
        <v>0.26184958133971281</v>
      </c>
      <c r="K16" s="607">
        <v>57771.3</v>
      </c>
      <c r="L16" s="615">
        <f t="shared" si="41"/>
        <v>0.11883993415319072</v>
      </c>
      <c r="M16" s="616">
        <v>16277.7</v>
      </c>
      <c r="N16" s="617">
        <f t="shared" si="12"/>
        <v>-7.1001152853769241E-3</v>
      </c>
      <c r="O16" s="618">
        <v>2109.3000000000002</v>
      </c>
      <c r="P16" s="619">
        <f t="shared" si="13"/>
        <v>0.30147467143826751</v>
      </c>
      <c r="Q16" s="620">
        <f t="shared" si="14"/>
        <v>0</v>
      </c>
      <c r="R16" s="619"/>
      <c r="S16" s="621">
        <f t="shared" si="15"/>
        <v>39384.300000000003</v>
      </c>
      <c r="T16" s="376">
        <f t="shared" si="16"/>
        <v>0.17144752262032964</v>
      </c>
      <c r="U16" s="59">
        <f t="shared" si="47"/>
        <v>0.77790330355724213</v>
      </c>
      <c r="V16" s="601">
        <f t="shared" si="48"/>
        <v>0.21918282268728104</v>
      </c>
      <c r="W16" s="14"/>
      <c r="X16" s="433" t="s">
        <v>56</v>
      </c>
      <c r="Y16" s="447">
        <v>74265.399999999994</v>
      </c>
      <c r="Z16" s="454">
        <v>58854.400000000001</v>
      </c>
      <c r="AA16" s="474">
        <f t="shared" si="19"/>
        <v>26.184958133971282</v>
      </c>
      <c r="AB16" s="482">
        <v>57771.3</v>
      </c>
      <c r="AC16" s="491">
        <v>51635</v>
      </c>
      <c r="AD16" s="497">
        <f t="shared" si="20"/>
        <v>0.11883993415319072</v>
      </c>
      <c r="AE16" s="506">
        <v>16277.7</v>
      </c>
      <c r="AF16" s="478">
        <v>16394.099999999999</v>
      </c>
      <c r="AG16" s="522">
        <f t="shared" si="21"/>
        <v>-7.1001152853769241E-3</v>
      </c>
      <c r="AH16" s="526">
        <v>2109.3000000000002</v>
      </c>
      <c r="AI16" s="318">
        <v>1620.7</v>
      </c>
      <c r="AJ16" s="533">
        <f t="shared" si="43"/>
        <v>0.30147467143826751</v>
      </c>
      <c r="AK16" s="516">
        <v>0</v>
      </c>
      <c r="AL16" s="547">
        <v>0</v>
      </c>
      <c r="AM16" s="552"/>
      <c r="AN16" s="578">
        <v>39384.300000000003</v>
      </c>
      <c r="AO16" s="565">
        <v>33620.199999999997</v>
      </c>
      <c r="AP16" s="596">
        <f t="shared" si="53"/>
        <v>0.17144752262032964</v>
      </c>
      <c r="AQ16" s="558">
        <v>414.6</v>
      </c>
      <c r="AR16" s="21">
        <f t="shared" si="22"/>
        <v>414.4285524773797</v>
      </c>
      <c r="AS16" s="96">
        <f t="shared" si="44"/>
        <v>0.47292219405859715</v>
      </c>
      <c r="AT16" s="96">
        <f t="shared" si="23"/>
        <v>39798.9</v>
      </c>
      <c r="AU16">
        <f t="shared" si="49"/>
        <v>39798.427077805944</v>
      </c>
      <c r="AV16" s="8">
        <f t="shared" si="54"/>
        <v>8415428.0720592998</v>
      </c>
      <c r="AW16" s="48" t="s">
        <v>56</v>
      </c>
      <c r="AZ16" s="200">
        <v>199064.5</v>
      </c>
      <c r="BA16" s="200">
        <v>237553.8</v>
      </c>
      <c r="BB16" s="216">
        <v>16746.8</v>
      </c>
      <c r="BC16" s="346">
        <v>20370.2</v>
      </c>
      <c r="BD16" s="97">
        <f t="shared" si="26"/>
        <v>215811.3</v>
      </c>
      <c r="BE16" s="97">
        <f t="shared" si="27"/>
        <v>257924</v>
      </c>
      <c r="BF16" s="9">
        <f t="shared" si="50"/>
        <v>0.1951366772731549</v>
      </c>
      <c r="BG16" s="48" t="s">
        <v>56</v>
      </c>
      <c r="BH16" s="47">
        <f t="shared" ref="BH16:BH31" si="56">BI16+BJ16+BK16+BL16</f>
        <v>0</v>
      </c>
      <c r="BI16" s="156"/>
      <c r="BJ16" s="156"/>
      <c r="BL16" s="149"/>
      <c r="BM16">
        <f>BN16+BO16+BP16+BQ16</f>
        <v>198967.7</v>
      </c>
      <c r="BN16" s="346">
        <v>56049.8</v>
      </c>
      <c r="BO16" s="346">
        <v>10077</v>
      </c>
      <c r="BP16" s="4"/>
      <c r="BQ16" s="346">
        <v>132840.9</v>
      </c>
      <c r="BR16" s="127">
        <f t="shared" si="29"/>
        <v>24446.9</v>
      </c>
      <c r="BS16" s="279">
        <v>9316.7000000000007</v>
      </c>
      <c r="BT16" s="106"/>
      <c r="BU16" s="106"/>
      <c r="BV16" s="346">
        <v>15130.2</v>
      </c>
      <c r="BW16" s="47">
        <f t="shared" ref="BW16:BW31" si="57">BX16+BY16+BZ16+CA16</f>
        <v>0</v>
      </c>
      <c r="BX16" s="156"/>
      <c r="BY16" s="156"/>
      <c r="CA16" s="228"/>
      <c r="CB16">
        <f>CC16+CD16+CE16+CF16</f>
        <v>203477.5</v>
      </c>
      <c r="CC16" s="216">
        <v>63585.2</v>
      </c>
      <c r="CD16" s="216">
        <v>14496.1</v>
      </c>
      <c r="CF16" s="216">
        <v>125396.2</v>
      </c>
      <c r="CG16" s="123">
        <f t="shared" si="30"/>
        <v>30336.400000000001</v>
      </c>
      <c r="CH16" s="279">
        <v>10847.6</v>
      </c>
      <c r="CI16" s="106"/>
      <c r="CJ16" s="106"/>
      <c r="CK16" s="216">
        <v>19488.8</v>
      </c>
      <c r="CL16">
        <f t="shared" si="9"/>
        <v>198967.7</v>
      </c>
      <c r="CM16" s="121">
        <f t="shared" si="31"/>
        <v>223414.6</v>
      </c>
      <c r="CN16" s="96">
        <f t="shared" si="32"/>
        <v>65366.5</v>
      </c>
      <c r="CO16" s="119">
        <f t="shared" si="33"/>
        <v>10077</v>
      </c>
      <c r="CP16" s="119">
        <f t="shared" si="34"/>
        <v>0</v>
      </c>
      <c r="CQ16" s="120">
        <f t="shared" si="35"/>
        <v>147971.1</v>
      </c>
      <c r="CR16" s="8">
        <f t="shared" si="36"/>
        <v>233813.9</v>
      </c>
      <c r="CS16" s="96">
        <f t="shared" si="37"/>
        <v>74432.800000000003</v>
      </c>
      <c r="CT16" s="118">
        <f t="shared" si="38"/>
        <v>14496.1</v>
      </c>
      <c r="CU16" s="118">
        <f t="shared" si="39"/>
        <v>0</v>
      </c>
      <c r="CV16" s="96">
        <f t="shared" si="40"/>
        <v>144885</v>
      </c>
      <c r="CW16" s="48" t="s">
        <v>56</v>
      </c>
    </row>
    <row r="17" spans="1:101" ht="19.899999999999999" customHeight="1" thickBot="1">
      <c r="A17" s="63">
        <v>12</v>
      </c>
      <c r="B17" s="58" t="s">
        <v>31</v>
      </c>
      <c r="C17" s="607">
        <v>1332.3</v>
      </c>
      <c r="D17" s="608">
        <v>1078.95</v>
      </c>
      <c r="E17" s="624">
        <f t="shared" si="46"/>
        <v>-0.19015987390227421</v>
      </c>
      <c r="F17" s="610">
        <v>9154.7000000000007</v>
      </c>
      <c r="G17" s="611">
        <v>9296</v>
      </c>
      <c r="H17" s="625">
        <f t="shared" si="55"/>
        <v>1.5434694746960497E-2</v>
      </c>
      <c r="I17" s="613">
        <f t="shared" si="10"/>
        <v>223733.7</v>
      </c>
      <c r="J17" s="614">
        <f t="shared" si="11"/>
        <v>0.1416365142111573</v>
      </c>
      <c r="K17" s="607">
        <v>194688.4</v>
      </c>
      <c r="L17" s="615">
        <f t="shared" si="41"/>
        <v>0.1167321335156615</v>
      </c>
      <c r="M17" s="616">
        <v>0</v>
      </c>
      <c r="N17" s="617"/>
      <c r="O17" s="618">
        <v>2451.1</v>
      </c>
      <c r="P17" s="619">
        <f t="shared" si="13"/>
        <v>0.4540546953787743</v>
      </c>
      <c r="Q17" s="620">
        <f t="shared" si="14"/>
        <v>168967.6</v>
      </c>
      <c r="R17" s="619">
        <f t="shared" si="42"/>
        <v>0.20700971364811133</v>
      </c>
      <c r="S17" s="621">
        <f t="shared" si="15"/>
        <v>23269.7</v>
      </c>
      <c r="T17" s="376">
        <f t="shared" si="16"/>
        <v>-0.28758882292971005</v>
      </c>
      <c r="U17" s="60">
        <f t="shared" si="47"/>
        <v>0.87017914601153057</v>
      </c>
      <c r="V17" s="602">
        <f t="shared" si="48"/>
        <v>0</v>
      </c>
      <c r="W17" s="15"/>
      <c r="X17" s="418" t="s">
        <v>31</v>
      </c>
      <c r="Y17" s="455">
        <v>223733.7</v>
      </c>
      <c r="Z17" s="450">
        <v>195976.3</v>
      </c>
      <c r="AA17" s="474">
        <f t="shared" si="19"/>
        <v>14.163651421115729</v>
      </c>
      <c r="AB17" s="482">
        <v>194688.4</v>
      </c>
      <c r="AC17" s="493">
        <v>174337.6</v>
      </c>
      <c r="AD17" s="497">
        <f t="shared" si="20"/>
        <v>0.1167321335156615</v>
      </c>
      <c r="AE17" s="468">
        <v>0</v>
      </c>
      <c r="AF17" s="478">
        <v>0</v>
      </c>
      <c r="AG17" s="522"/>
      <c r="AH17" s="526">
        <v>2451.1</v>
      </c>
      <c r="AI17" s="318">
        <v>1685.7</v>
      </c>
      <c r="AJ17" s="533">
        <f t="shared" si="43"/>
        <v>0.4540546953787743</v>
      </c>
      <c r="AK17" s="543">
        <v>168967.6</v>
      </c>
      <c r="AL17" s="549">
        <v>139988.6</v>
      </c>
      <c r="AM17" s="552">
        <f t="shared" si="45"/>
        <v>0.20700971364811133</v>
      </c>
      <c r="AN17" s="576">
        <v>23269.7</v>
      </c>
      <c r="AO17" s="565">
        <v>32663.3</v>
      </c>
      <c r="AP17" s="596">
        <f t="shared" si="53"/>
        <v>-0.28758882292971005</v>
      </c>
      <c r="AQ17" s="1"/>
      <c r="AR17" s="21">
        <f t="shared" si="22"/>
        <v>0.28758882292971005</v>
      </c>
      <c r="AS17" s="96">
        <f t="shared" si="44"/>
        <v>0.37347558609717552</v>
      </c>
      <c r="AT17" s="96">
        <f t="shared" si="23"/>
        <v>192237.30000000002</v>
      </c>
      <c r="AU17">
        <f t="shared" si="49"/>
        <v>192236.92652441392</v>
      </c>
      <c r="AV17" s="8">
        <f t="shared" si="54"/>
        <v>51472421.138230793</v>
      </c>
      <c r="AW17" s="19" t="s">
        <v>31</v>
      </c>
      <c r="AX17" s="189">
        <v>684092.9</v>
      </c>
      <c r="AY17" s="347">
        <v>753504.4</v>
      </c>
      <c r="BB17" s="92"/>
      <c r="BC17" s="92"/>
      <c r="BD17" s="97">
        <f t="shared" si="26"/>
        <v>684092.9</v>
      </c>
      <c r="BE17" s="97">
        <f t="shared" si="27"/>
        <v>753504.4</v>
      </c>
      <c r="BF17" s="9">
        <f t="shared" si="50"/>
        <v>0.10146502032107042</v>
      </c>
      <c r="BG17" s="19" t="s">
        <v>31</v>
      </c>
      <c r="BH17" s="47">
        <f t="shared" si="56"/>
        <v>785087.20000000007</v>
      </c>
      <c r="BI17" s="150"/>
      <c r="BJ17" s="347">
        <v>8284.9</v>
      </c>
      <c r="BK17" s="347">
        <v>631148.30000000005</v>
      </c>
      <c r="BL17" s="347">
        <v>145654</v>
      </c>
      <c r="BM17">
        <f t="shared" ref="BM17:BM31" si="58">BN17+BO17+BP17+BQ17</f>
        <v>0</v>
      </c>
      <c r="BR17" s="127">
        <f t="shared" si="29"/>
        <v>0</v>
      </c>
      <c r="BW17" s="47">
        <f t="shared" si="57"/>
        <v>704766.8</v>
      </c>
      <c r="BX17" s="229">
        <v>0.5</v>
      </c>
      <c r="BY17" s="229">
        <v>8943.2999999999993</v>
      </c>
      <c r="BZ17" s="189">
        <v>552555</v>
      </c>
      <c r="CA17" s="189">
        <f>95913.3+1693.1+45661.6</f>
        <v>143268</v>
      </c>
      <c r="CB17">
        <f t="shared" ref="CB17:CB31" si="59">CC17+CD17+CE17+CF17</f>
        <v>0</v>
      </c>
      <c r="CG17" s="123">
        <f t="shared" si="30"/>
        <v>0</v>
      </c>
      <c r="CL17">
        <f t="shared" si="9"/>
        <v>785087.20000000007</v>
      </c>
      <c r="CM17" s="121">
        <f t="shared" si="31"/>
        <v>785087.20000000007</v>
      </c>
      <c r="CN17" s="96">
        <f t="shared" si="32"/>
        <v>0</v>
      </c>
      <c r="CO17" s="119">
        <f t="shared" si="33"/>
        <v>8284.9</v>
      </c>
      <c r="CP17" s="119">
        <f t="shared" si="34"/>
        <v>631148.30000000005</v>
      </c>
      <c r="CQ17" s="120">
        <f t="shared" si="35"/>
        <v>145654</v>
      </c>
      <c r="CR17" s="8">
        <f t="shared" si="36"/>
        <v>704766.8</v>
      </c>
      <c r="CS17" s="96">
        <f t="shared" si="37"/>
        <v>0.5</v>
      </c>
      <c r="CT17" s="118">
        <f t="shared" si="38"/>
        <v>8943.2999999999993</v>
      </c>
      <c r="CU17" s="118">
        <f t="shared" si="39"/>
        <v>552555</v>
      </c>
      <c r="CV17" s="96">
        <f t="shared" si="40"/>
        <v>143268</v>
      </c>
      <c r="CW17" s="19" t="s">
        <v>31</v>
      </c>
    </row>
    <row r="18" spans="1:101" ht="21" customHeight="1" thickBot="1">
      <c r="A18" s="63">
        <v>13</v>
      </c>
      <c r="B18" s="66" t="s">
        <v>32</v>
      </c>
      <c r="C18" s="607">
        <v>2160.4</v>
      </c>
      <c r="D18" s="608">
        <v>1828.3</v>
      </c>
      <c r="E18" s="652">
        <f t="shared" ref="E18" si="60">(D18-C18)/C18</f>
        <v>-0.15372153304943534</v>
      </c>
      <c r="F18" s="651">
        <v>12326.4</v>
      </c>
      <c r="G18" s="611">
        <v>12137.2</v>
      </c>
      <c r="H18" s="623">
        <f t="shared" ref="H18" si="61">(G18-F18)/F18</f>
        <v>-1.5349169262720577E-2</v>
      </c>
      <c r="I18" s="613">
        <f t="shared" si="10"/>
        <v>193442.1</v>
      </c>
      <c r="J18" s="614">
        <f t="shared" si="11"/>
        <v>7.6570106247812089E-2</v>
      </c>
      <c r="K18" s="607">
        <v>171165.6</v>
      </c>
      <c r="L18" s="615">
        <f t="shared" si="41"/>
        <v>0.14298764363671343</v>
      </c>
      <c r="M18" s="616">
        <v>0</v>
      </c>
      <c r="N18" s="617">
        <f t="shared" si="12"/>
        <v>-1</v>
      </c>
      <c r="O18" s="618">
        <v>2162.1999999999998</v>
      </c>
      <c r="P18" s="619">
        <f t="shared" si="13"/>
        <v>-0.17347094801223248</v>
      </c>
      <c r="Q18" s="620">
        <f t="shared" si="14"/>
        <v>104952.4</v>
      </c>
      <c r="R18" s="619">
        <f t="shared" si="42"/>
        <v>0.2177529114593787</v>
      </c>
      <c r="S18" s="621">
        <f t="shared" si="15"/>
        <v>36721.800000000003</v>
      </c>
      <c r="T18" s="376">
        <f t="shared" si="16"/>
        <v>-0.39229282371398122</v>
      </c>
      <c r="U18" s="59">
        <f t="shared" ref="U18" si="62">K18/I18</f>
        <v>0.88484151071560946</v>
      </c>
      <c r="V18" s="601">
        <f t="shared" ref="V18" si="63">M18/I18</f>
        <v>0</v>
      </c>
      <c r="W18" s="15"/>
      <c r="X18" s="434" t="s">
        <v>32</v>
      </c>
      <c r="Y18" s="447">
        <v>193442.1</v>
      </c>
      <c r="Z18" s="421">
        <v>179683.7</v>
      </c>
      <c r="AA18" s="474">
        <f t="shared" si="19"/>
        <v>7.6570106247812086</v>
      </c>
      <c r="AB18" s="482">
        <v>171165.6</v>
      </c>
      <c r="AC18" s="491">
        <v>149752.79999999999</v>
      </c>
      <c r="AD18" s="497">
        <f t="shared" si="20"/>
        <v>0.14298764363671343</v>
      </c>
      <c r="AE18" s="507">
        <v>0</v>
      </c>
      <c r="AF18" s="478">
        <v>524.70000000000005</v>
      </c>
      <c r="AG18" s="522">
        <f t="shared" si="21"/>
        <v>-1</v>
      </c>
      <c r="AH18" s="526">
        <v>2162.1999999999998</v>
      </c>
      <c r="AI18" s="318">
        <v>2616</v>
      </c>
      <c r="AJ18" s="533">
        <f t="shared" si="43"/>
        <v>-0.17347094801223248</v>
      </c>
      <c r="AK18" s="516">
        <v>104952.4</v>
      </c>
      <c r="AL18" s="547">
        <v>86185.3</v>
      </c>
      <c r="AM18" s="552">
        <f t="shared" si="45"/>
        <v>0.2177529114593787</v>
      </c>
      <c r="AN18" s="579">
        <v>36721.800000000003</v>
      </c>
      <c r="AO18" s="565">
        <v>60426.8</v>
      </c>
      <c r="AP18" s="596">
        <f t="shared" si="53"/>
        <v>-0.39229282371398122</v>
      </c>
      <c r="AQ18" s="473">
        <v>3118.7</v>
      </c>
      <c r="AR18" s="21">
        <f t="shared" si="22"/>
        <v>3119.0922928237137</v>
      </c>
      <c r="AS18" s="146">
        <f t="shared" si="44"/>
        <v>-0.34801086026683503</v>
      </c>
      <c r="AT18" s="96">
        <f t="shared" si="23"/>
        <v>144792.90000000002</v>
      </c>
      <c r="AU18" s="147">
        <f t="shared" si="49"/>
        <v>144793.24801086029</v>
      </c>
      <c r="AV18" s="148">
        <f t="shared" si="54"/>
        <v>-41605956.750844218</v>
      </c>
      <c r="AW18" s="24" t="s">
        <v>32</v>
      </c>
      <c r="AZ18" s="201">
        <v>495080.5</v>
      </c>
      <c r="BA18" s="305">
        <v>521286.3</v>
      </c>
      <c r="BB18" s="217">
        <v>189645.8</v>
      </c>
      <c r="BC18" s="306">
        <v>208845.9</v>
      </c>
      <c r="BD18" s="97">
        <f t="shared" si="26"/>
        <v>684726.3</v>
      </c>
      <c r="BE18" s="97">
        <f t="shared" si="27"/>
        <v>730132.2</v>
      </c>
      <c r="BF18" s="9">
        <f t="shared" si="50"/>
        <v>6.6312481352037891E-2</v>
      </c>
      <c r="BG18" s="24" t="s">
        <v>32</v>
      </c>
      <c r="BH18" s="47">
        <f t="shared" si="56"/>
        <v>0</v>
      </c>
      <c r="BL18" s="1"/>
      <c r="BM18">
        <f t="shared" si="58"/>
        <v>500233.9</v>
      </c>
      <c r="BN18" s="152"/>
      <c r="BO18" s="307">
        <f>8009.3+4209.4+794.4+1666.7</f>
        <v>14679.800000000001</v>
      </c>
      <c r="BP18" s="308">
        <f>313666.7+80461.6</f>
        <v>394128.30000000005</v>
      </c>
      <c r="BQ18" s="308">
        <v>91425.8</v>
      </c>
      <c r="BR18" s="127">
        <f t="shared" si="29"/>
        <v>179004.4</v>
      </c>
      <c r="BS18" s="107"/>
      <c r="BT18" s="107"/>
      <c r="BU18" s="107"/>
      <c r="BV18" s="309">
        <v>179004.4</v>
      </c>
      <c r="BW18" s="47">
        <f t="shared" si="57"/>
        <v>0</v>
      </c>
      <c r="BX18" s="230"/>
      <c r="BY18" s="230"/>
      <c r="CA18" s="231"/>
      <c r="CB18">
        <f t="shared" si="59"/>
        <v>477548.6</v>
      </c>
      <c r="CC18" s="243">
        <v>0.2</v>
      </c>
      <c r="CD18" s="243">
        <v>47722.1</v>
      </c>
      <c r="CE18" s="244">
        <v>337608.3</v>
      </c>
      <c r="CF18" s="244">
        <v>92218</v>
      </c>
      <c r="CG18" s="123">
        <f t="shared" si="30"/>
        <v>131254.5</v>
      </c>
      <c r="CH18" s="280">
        <v>0</v>
      </c>
      <c r="CI18" s="280">
        <v>0</v>
      </c>
      <c r="CJ18" s="280">
        <v>0</v>
      </c>
      <c r="CK18" s="281">
        <v>131254.5</v>
      </c>
      <c r="CL18">
        <f t="shared" si="9"/>
        <v>500233.9</v>
      </c>
      <c r="CM18" s="121">
        <f t="shared" si="31"/>
        <v>679238.3</v>
      </c>
      <c r="CN18" s="96">
        <f t="shared" si="32"/>
        <v>0</v>
      </c>
      <c r="CO18" s="119">
        <f t="shared" si="33"/>
        <v>14679.800000000001</v>
      </c>
      <c r="CP18" s="119">
        <f t="shared" si="34"/>
        <v>394128.30000000005</v>
      </c>
      <c r="CQ18" s="120">
        <f t="shared" si="35"/>
        <v>270430.2</v>
      </c>
      <c r="CR18" s="8">
        <f t="shared" si="36"/>
        <v>608803.1</v>
      </c>
      <c r="CS18" s="96">
        <f t="shared" si="37"/>
        <v>0.2</v>
      </c>
      <c r="CT18" s="118">
        <f t="shared" si="38"/>
        <v>47722.1</v>
      </c>
      <c r="CU18" s="118">
        <f t="shared" si="39"/>
        <v>337608.3</v>
      </c>
      <c r="CV18" s="96">
        <f t="shared" si="40"/>
        <v>223472.5</v>
      </c>
      <c r="CW18" s="24" t="s">
        <v>32</v>
      </c>
    </row>
    <row r="19" spans="1:101" ht="17.25" customHeight="1" thickBot="1">
      <c r="A19" s="63">
        <v>14</v>
      </c>
      <c r="B19" s="66" t="s">
        <v>50</v>
      </c>
      <c r="C19" s="607">
        <v>1042.5999999999999</v>
      </c>
      <c r="D19" s="608">
        <v>1042.5999999999999</v>
      </c>
      <c r="E19" s="609">
        <f t="shared" si="46"/>
        <v>0</v>
      </c>
      <c r="F19" s="610">
        <v>8962.5</v>
      </c>
      <c r="G19" s="611">
        <v>8962.5</v>
      </c>
      <c r="H19" s="612">
        <f t="shared" si="55"/>
        <v>0</v>
      </c>
      <c r="I19" s="613">
        <f t="shared" si="10"/>
        <v>80147.600000000006</v>
      </c>
      <c r="J19" s="614">
        <f t="shared" si="11"/>
        <v>0</v>
      </c>
      <c r="K19" s="607">
        <v>58408</v>
      </c>
      <c r="L19" s="615">
        <f t="shared" si="41"/>
        <v>-2.549639413019434E-3</v>
      </c>
      <c r="M19" s="616">
        <v>20088.3</v>
      </c>
      <c r="N19" s="617">
        <f t="shared" si="12"/>
        <v>0</v>
      </c>
      <c r="O19" s="618">
        <v>362.6</v>
      </c>
      <c r="P19" s="619">
        <f t="shared" si="13"/>
        <v>0</v>
      </c>
      <c r="Q19" s="620">
        <f t="shared" si="14"/>
        <v>0</v>
      </c>
      <c r="R19" s="619"/>
      <c r="S19" s="621">
        <f t="shared" si="15"/>
        <v>38106.400000000001</v>
      </c>
      <c r="T19" s="376">
        <f t="shared" si="16"/>
        <v>0</v>
      </c>
      <c r="U19" s="56">
        <f t="shared" si="47"/>
        <v>0.7287554462017577</v>
      </c>
      <c r="V19" s="603">
        <f t="shared" si="48"/>
        <v>0.25064131677055829</v>
      </c>
      <c r="W19" s="14"/>
      <c r="X19" s="434" t="s">
        <v>45</v>
      </c>
      <c r="Y19" s="447">
        <v>80147.600000000006</v>
      </c>
      <c r="Z19" s="456">
        <v>80147.600000000006</v>
      </c>
      <c r="AA19" s="474">
        <f t="shared" si="19"/>
        <v>0</v>
      </c>
      <c r="AB19" s="482">
        <v>58408</v>
      </c>
      <c r="AC19" s="491">
        <v>58557.3</v>
      </c>
      <c r="AD19" s="497">
        <f t="shared" si="20"/>
        <v>-2.549639413019434E-3</v>
      </c>
      <c r="AE19" s="508">
        <v>20088.3</v>
      </c>
      <c r="AF19" s="478">
        <v>20088.3</v>
      </c>
      <c r="AG19" s="522">
        <f t="shared" si="21"/>
        <v>0</v>
      </c>
      <c r="AH19" s="526">
        <v>362.6</v>
      </c>
      <c r="AI19" s="318">
        <v>362.6</v>
      </c>
      <c r="AJ19" s="533">
        <f t="shared" si="43"/>
        <v>0</v>
      </c>
      <c r="AK19" s="516">
        <v>0</v>
      </c>
      <c r="AL19" s="547">
        <v>0</v>
      </c>
      <c r="AM19" s="552"/>
      <c r="AN19" s="580">
        <v>38106.400000000001</v>
      </c>
      <c r="AO19" s="565">
        <v>38106.400000000001</v>
      </c>
      <c r="AP19" s="596">
        <f t="shared" si="53"/>
        <v>0</v>
      </c>
      <c r="AQ19" s="559">
        <v>2033.2</v>
      </c>
      <c r="AR19" s="21">
        <f t="shared" si="22"/>
        <v>2033.2</v>
      </c>
      <c r="AS19" s="96">
        <f t="shared" si="44"/>
        <v>0</v>
      </c>
      <c r="AT19" s="96">
        <f t="shared" si="23"/>
        <v>40139.599999999999</v>
      </c>
      <c r="AU19">
        <f t="shared" si="49"/>
        <v>40139.599999999999</v>
      </c>
      <c r="AV19" s="8" t="e">
        <f t="shared" si="54"/>
        <v>#DIV/0!</v>
      </c>
      <c r="AW19" s="24" t="s">
        <v>45</v>
      </c>
      <c r="AZ19" s="202">
        <v>168208</v>
      </c>
      <c r="BA19" s="366">
        <v>181286.39999999999</v>
      </c>
      <c r="BB19" s="126">
        <v>142672</v>
      </c>
      <c r="BC19" s="126">
        <v>144774.39999999999</v>
      </c>
      <c r="BD19" s="97">
        <f t="shared" si="26"/>
        <v>310880</v>
      </c>
      <c r="BE19" s="97">
        <f t="shared" si="27"/>
        <v>326060.79999999999</v>
      </c>
      <c r="BF19" s="9">
        <f t="shared" si="50"/>
        <v>4.8831703551209429E-2</v>
      </c>
      <c r="BG19" s="24" t="s">
        <v>45</v>
      </c>
      <c r="BH19" s="47">
        <f t="shared" si="56"/>
        <v>0</v>
      </c>
      <c r="BL19" s="1"/>
      <c r="BM19">
        <f t="shared" si="58"/>
        <v>173771.59999999998</v>
      </c>
      <c r="BN19" s="367">
        <v>48599.5</v>
      </c>
      <c r="BO19" s="368">
        <v>724.2</v>
      </c>
      <c r="BQ19" s="163">
        <v>124447.9</v>
      </c>
      <c r="BR19" s="127">
        <f t="shared" si="29"/>
        <v>119721.5</v>
      </c>
      <c r="BS19" s="370">
        <v>34208.300000000003</v>
      </c>
      <c r="BT19" s="371">
        <v>627.6</v>
      </c>
      <c r="BU19" s="108"/>
      <c r="BV19" s="369">
        <f>78485.6+6400</f>
        <v>84885.6</v>
      </c>
      <c r="BW19" s="47">
        <f t="shared" si="57"/>
        <v>0</v>
      </c>
      <c r="CA19" s="1"/>
      <c r="CB19">
        <f t="shared" si="59"/>
        <v>162904.20000000001</v>
      </c>
      <c r="CC19" s="245">
        <v>35201.9</v>
      </c>
      <c r="CD19" s="246">
        <v>699.8</v>
      </c>
      <c r="CF19" s="245">
        <v>127002.5</v>
      </c>
      <c r="CG19" s="123">
        <f t="shared" si="30"/>
        <v>115778.29999999999</v>
      </c>
      <c r="CH19" s="192">
        <v>23874</v>
      </c>
      <c r="CI19" s="282">
        <v>593.6</v>
      </c>
      <c r="CJ19" s="108"/>
      <c r="CK19" s="283">
        <v>91310.7</v>
      </c>
      <c r="CL19">
        <f t="shared" si="9"/>
        <v>173771.59999999998</v>
      </c>
      <c r="CM19" s="121">
        <f t="shared" si="31"/>
        <v>293493.09999999998</v>
      </c>
      <c r="CN19" s="96">
        <f t="shared" si="32"/>
        <v>82807.8</v>
      </c>
      <c r="CO19" s="119">
        <f t="shared" si="33"/>
        <v>1351.8000000000002</v>
      </c>
      <c r="CP19" s="119">
        <f t="shared" si="34"/>
        <v>0</v>
      </c>
      <c r="CQ19" s="120">
        <f t="shared" si="35"/>
        <v>209333.5</v>
      </c>
      <c r="CR19" s="8">
        <f t="shared" si="36"/>
        <v>278682.5</v>
      </c>
      <c r="CS19" s="96">
        <f t="shared" si="37"/>
        <v>59075.9</v>
      </c>
      <c r="CT19" s="118">
        <f t="shared" si="38"/>
        <v>1293.4000000000001</v>
      </c>
      <c r="CU19" s="118">
        <f t="shared" si="39"/>
        <v>0</v>
      </c>
      <c r="CV19" s="96">
        <f t="shared" si="40"/>
        <v>218313.2</v>
      </c>
      <c r="CW19" s="24" t="s">
        <v>45</v>
      </c>
    </row>
    <row r="20" spans="1:101" ht="24" customHeight="1" thickBot="1">
      <c r="A20" s="57">
        <v>15</v>
      </c>
      <c r="B20" s="67" t="s">
        <v>33</v>
      </c>
      <c r="C20" s="607">
        <v>548.9</v>
      </c>
      <c r="D20" s="608">
        <v>496.2</v>
      </c>
      <c r="E20" s="624">
        <f>(D20-C20)/C20</f>
        <v>-9.6010202222627058E-2</v>
      </c>
      <c r="F20" s="610">
        <v>3626</v>
      </c>
      <c r="G20" s="611">
        <v>3433.2</v>
      </c>
      <c r="H20" s="626">
        <f>(G20-F20)/F20</f>
        <v>-5.3171538885824647E-2</v>
      </c>
      <c r="I20" s="613">
        <f t="shared" si="10"/>
        <v>47235</v>
      </c>
      <c r="J20" s="614">
        <f t="shared" si="11"/>
        <v>0.20687408497558649</v>
      </c>
      <c r="K20" s="607">
        <v>36633</v>
      </c>
      <c r="L20" s="615">
        <f t="shared" si="41"/>
        <v>2.3013831756909554E-2</v>
      </c>
      <c r="M20" s="616">
        <v>13910.1</v>
      </c>
      <c r="N20" s="617">
        <f t="shared" si="12"/>
        <v>-1.5221131177832369E-2</v>
      </c>
      <c r="O20" s="618">
        <v>1286.7</v>
      </c>
      <c r="P20" s="619">
        <f t="shared" si="13"/>
        <v>-0.14174226254002134</v>
      </c>
      <c r="Q20" s="620">
        <f t="shared" si="14"/>
        <v>21436.2</v>
      </c>
      <c r="R20" s="619">
        <f t="shared" si="42"/>
        <v>0.11190530530945918</v>
      </c>
      <c r="S20" s="621">
        <f t="shared" si="15"/>
        <v>0</v>
      </c>
      <c r="T20" s="376">
        <f t="shared" si="16"/>
        <v>-1</v>
      </c>
      <c r="U20" s="60">
        <f>K20/I20</f>
        <v>0.77554779295014287</v>
      </c>
      <c r="V20" s="602">
        <f>M20/I20</f>
        <v>0.29448713877421406</v>
      </c>
      <c r="W20" s="15"/>
      <c r="X20" s="435" t="s">
        <v>52</v>
      </c>
      <c r="Y20" s="457">
        <v>47235</v>
      </c>
      <c r="Z20" s="458">
        <v>39138.300000000003</v>
      </c>
      <c r="AA20" s="474">
        <f t="shared" si="19"/>
        <v>20.687408497558646</v>
      </c>
      <c r="AB20" s="482">
        <v>36633</v>
      </c>
      <c r="AC20" s="491">
        <v>35808.9</v>
      </c>
      <c r="AD20" s="497">
        <f t="shared" si="20"/>
        <v>2.3013831756909554E-2</v>
      </c>
      <c r="AE20" s="509">
        <v>13910.1</v>
      </c>
      <c r="AF20" s="478">
        <v>14125.1</v>
      </c>
      <c r="AG20" s="522">
        <f t="shared" si="21"/>
        <v>-1.5221131177832369E-2</v>
      </c>
      <c r="AH20" s="526">
        <v>1286.7</v>
      </c>
      <c r="AI20" s="318">
        <v>1499.2</v>
      </c>
      <c r="AJ20" s="533">
        <f t="shared" si="43"/>
        <v>-0.14174226254002134</v>
      </c>
      <c r="AK20" s="516">
        <v>21436.2</v>
      </c>
      <c r="AL20" s="547">
        <v>19278.8</v>
      </c>
      <c r="AM20" s="552">
        <f t="shared" si="45"/>
        <v>0.11190530530945918</v>
      </c>
      <c r="AN20" s="581"/>
      <c r="AO20" s="565">
        <v>905.8</v>
      </c>
      <c r="AP20" s="596">
        <f t="shared" si="53"/>
        <v>-1</v>
      </c>
      <c r="AQ20" s="1"/>
      <c r="AR20" s="21">
        <f t="shared" si="22"/>
        <v>1</v>
      </c>
      <c r="AS20" s="96">
        <f t="shared" si="44"/>
        <v>-1.0298369572305621</v>
      </c>
      <c r="AT20" s="96">
        <f t="shared" si="23"/>
        <v>21436.2</v>
      </c>
      <c r="AU20">
        <f>AT20-AS20</f>
        <v>21437.229836957231</v>
      </c>
      <c r="AV20" s="8">
        <f>(AU20/AS20)*100</f>
        <v>-2081613.9570875603</v>
      </c>
      <c r="AW20" s="27" t="s">
        <v>52</v>
      </c>
      <c r="AZ20" s="203">
        <v>142518.9</v>
      </c>
      <c r="BA20" s="301">
        <v>149408.20000000001</v>
      </c>
      <c r="BB20" s="99"/>
      <c r="BC20" s="99"/>
      <c r="BD20" s="97">
        <f t="shared" si="26"/>
        <v>142518.9</v>
      </c>
      <c r="BE20" s="97">
        <f t="shared" si="27"/>
        <v>149408.20000000001</v>
      </c>
      <c r="BF20" s="9">
        <f>(BE20-BD20)/BD20</f>
        <v>4.8339553560966426E-2</v>
      </c>
      <c r="BG20" s="27" t="s">
        <v>52</v>
      </c>
      <c r="BH20" s="47">
        <f t="shared" si="56"/>
        <v>0</v>
      </c>
      <c r="BL20" s="1"/>
      <c r="BM20">
        <f t="shared" si="58"/>
        <v>147820.5</v>
      </c>
      <c r="BN20" s="302">
        <v>57156.3</v>
      </c>
      <c r="BO20" s="303">
        <v>5107.3999999999996</v>
      </c>
      <c r="BP20" s="300">
        <v>82000</v>
      </c>
      <c r="BQ20" s="304">
        <v>3556.8</v>
      </c>
      <c r="BR20" s="127">
        <f t="shared" si="29"/>
        <v>0</v>
      </c>
      <c r="BS20" s="109"/>
      <c r="BT20" s="109"/>
      <c r="BU20" s="109"/>
      <c r="BV20" s="109"/>
      <c r="BW20" s="47">
        <f t="shared" si="57"/>
        <v>0</v>
      </c>
      <c r="CA20" s="1"/>
      <c r="CB20">
        <f t="shared" si="59"/>
        <v>148344.80000000002</v>
      </c>
      <c r="CC20" s="247">
        <f>62381.8+57.8</f>
        <v>62439.600000000006</v>
      </c>
      <c r="CD20" s="248">
        <v>5468.1</v>
      </c>
      <c r="CE20" s="248">
        <v>75504.5</v>
      </c>
      <c r="CF20" s="249">
        <v>4932.6000000000004</v>
      </c>
      <c r="CG20" s="123">
        <f t="shared" si="30"/>
        <v>0</v>
      </c>
      <c r="CH20" s="109"/>
      <c r="CI20" s="109"/>
      <c r="CJ20" s="109"/>
      <c r="CK20" s="109"/>
      <c r="CL20">
        <f t="shared" si="9"/>
        <v>147820.5</v>
      </c>
      <c r="CM20" s="121">
        <f t="shared" si="31"/>
        <v>147820.5</v>
      </c>
      <c r="CN20" s="96">
        <f t="shared" si="32"/>
        <v>57156.3</v>
      </c>
      <c r="CO20" s="119">
        <f t="shared" si="33"/>
        <v>5107.3999999999996</v>
      </c>
      <c r="CP20" s="119">
        <f t="shared" si="34"/>
        <v>82000</v>
      </c>
      <c r="CQ20" s="120">
        <f t="shared" si="35"/>
        <v>3556.8</v>
      </c>
      <c r="CR20" s="8">
        <f t="shared" si="36"/>
        <v>148344.80000000002</v>
      </c>
      <c r="CS20" s="96">
        <f t="shared" si="37"/>
        <v>62439.600000000006</v>
      </c>
      <c r="CT20" s="118">
        <f t="shared" si="38"/>
        <v>5468.1</v>
      </c>
      <c r="CU20" s="118">
        <f t="shared" si="39"/>
        <v>75504.5</v>
      </c>
      <c r="CV20" s="96">
        <f t="shared" si="40"/>
        <v>4932.6000000000004</v>
      </c>
      <c r="CW20" s="27" t="s">
        <v>52</v>
      </c>
    </row>
    <row r="21" spans="1:101" ht="22.15" customHeight="1" thickBot="1">
      <c r="A21" s="54">
        <v>16</v>
      </c>
      <c r="B21" s="55" t="s">
        <v>34</v>
      </c>
      <c r="C21" s="607">
        <v>1746.4</v>
      </c>
      <c r="D21" s="608">
        <v>1595.52</v>
      </c>
      <c r="E21" s="624">
        <f>(D21-C21)/C21</f>
        <v>-8.6394869445716962E-2</v>
      </c>
      <c r="F21" s="610">
        <v>9301.2000000000007</v>
      </c>
      <c r="G21" s="611">
        <v>8299.9</v>
      </c>
      <c r="H21" s="626">
        <f>(G21-F21)/F21</f>
        <v>-0.1076527759858944</v>
      </c>
      <c r="I21" s="613">
        <f t="shared" si="10"/>
        <v>275920.09999999998</v>
      </c>
      <c r="J21" s="614">
        <f t="shared" si="11"/>
        <v>-3.4312483375565313E-2</v>
      </c>
      <c r="K21" s="607">
        <v>244004.2</v>
      </c>
      <c r="L21" s="615">
        <f t="shared" si="41"/>
        <v>-8.4496859015318282E-2</v>
      </c>
      <c r="M21" s="616">
        <v>92492.800000000003</v>
      </c>
      <c r="N21" s="617">
        <f t="shared" si="12"/>
        <v>0.20409972544389188</v>
      </c>
      <c r="O21" s="618">
        <v>30953</v>
      </c>
      <c r="P21" s="619">
        <f t="shared" si="13"/>
        <v>3.0358510036283745E-2</v>
      </c>
      <c r="Q21" s="620">
        <f t="shared" si="14"/>
        <v>60300.1</v>
      </c>
      <c r="R21" s="619">
        <f t="shared" si="42"/>
        <v>-0.46455169376314759</v>
      </c>
      <c r="S21" s="621">
        <f t="shared" si="15"/>
        <v>60258.3</v>
      </c>
      <c r="T21" s="376">
        <f t="shared" si="16"/>
        <v>0.28065552029957913</v>
      </c>
      <c r="U21" s="60">
        <f>K21/I21</f>
        <v>0.88432919529965393</v>
      </c>
      <c r="V21" s="602">
        <f>M21/I21</f>
        <v>0.33521588314878115</v>
      </c>
      <c r="W21" s="16"/>
      <c r="X21" s="436" t="s">
        <v>34</v>
      </c>
      <c r="Y21" s="459">
        <v>275920.09999999998</v>
      </c>
      <c r="Z21" s="460">
        <v>285724</v>
      </c>
      <c r="AA21" s="474">
        <f t="shared" si="19"/>
        <v>-3.4312483375565317</v>
      </c>
      <c r="AB21" s="483">
        <v>244004.2</v>
      </c>
      <c r="AC21" s="486">
        <v>266524.7</v>
      </c>
      <c r="AD21" s="497">
        <f t="shared" si="20"/>
        <v>-8.4496859015318282E-2</v>
      </c>
      <c r="AE21" s="510">
        <v>92492.800000000003</v>
      </c>
      <c r="AF21" s="478">
        <v>76814.899999999994</v>
      </c>
      <c r="AG21" s="522">
        <f t="shared" si="21"/>
        <v>0.20409972544389188</v>
      </c>
      <c r="AH21" s="526">
        <v>30953</v>
      </c>
      <c r="AI21" s="318">
        <v>30041</v>
      </c>
      <c r="AJ21" s="533">
        <f t="shared" si="43"/>
        <v>3.0358510036283745E-2</v>
      </c>
      <c r="AK21" s="544">
        <v>60300.1</v>
      </c>
      <c r="AL21" s="547">
        <v>112616.1</v>
      </c>
      <c r="AM21" s="552">
        <f t="shared" si="45"/>
        <v>-0.46455169376314759</v>
      </c>
      <c r="AN21" s="582">
        <v>60258.3</v>
      </c>
      <c r="AO21" s="565">
        <v>47052.7</v>
      </c>
      <c r="AP21" s="596">
        <f t="shared" si="53"/>
        <v>0.28065552029957913</v>
      </c>
      <c r="AQ21" s="409"/>
      <c r="AR21" s="21">
        <f t="shared" si="22"/>
        <v>-0.28065552029957913</v>
      </c>
      <c r="AS21" s="96">
        <f t="shared" si="44"/>
        <v>-0.1535376634272847</v>
      </c>
      <c r="AT21" s="96">
        <f t="shared" si="23"/>
        <v>120558.39999999999</v>
      </c>
      <c r="AU21" s="5">
        <f t="shared" si="24"/>
        <v>120558.55353766342</v>
      </c>
      <c r="AV21" s="25">
        <f t="shared" si="25"/>
        <v>-78520508.158416674</v>
      </c>
      <c r="AW21" s="23" t="s">
        <v>34</v>
      </c>
      <c r="AX21" s="184">
        <v>383699.01461299928</v>
      </c>
      <c r="AY21" s="153">
        <v>605972.43937754049</v>
      </c>
      <c r="AZ21" s="184">
        <v>339169.98538700072</v>
      </c>
      <c r="BA21" s="373">
        <v>544955.56062245951</v>
      </c>
      <c r="BB21" s="100"/>
      <c r="BC21" s="100"/>
      <c r="BD21" s="97">
        <f t="shared" si="26"/>
        <v>722869</v>
      </c>
      <c r="BE21" s="97">
        <f t="shared" si="27"/>
        <v>1150928</v>
      </c>
      <c r="BF21" s="26">
        <f t="shared" si="28"/>
        <v>0.59216676880596619</v>
      </c>
      <c r="BG21" s="23" t="s">
        <v>34</v>
      </c>
      <c r="BH21" s="47">
        <f t="shared" si="56"/>
        <v>489939.47833566822</v>
      </c>
      <c r="BI21" s="157">
        <v>195617.71580000001</v>
      </c>
      <c r="BJ21" s="157">
        <v>9149.2668424875046</v>
      </c>
      <c r="BK21" s="73">
        <v>164778.9321011549</v>
      </c>
      <c r="BL21" s="74">
        <v>120393.56359202576</v>
      </c>
      <c r="BM21">
        <f t="shared" si="58"/>
        <v>444617.03479433188</v>
      </c>
      <c r="BN21" s="372">
        <v>179931.26579999999</v>
      </c>
      <c r="BO21" s="372">
        <v>8228.0043075124959</v>
      </c>
      <c r="BP21" s="372">
        <v>148186.92977884511</v>
      </c>
      <c r="BQ21" s="374">
        <v>108270.83490797426</v>
      </c>
      <c r="BR21" s="127">
        <f t="shared" si="29"/>
        <v>0</v>
      </c>
      <c r="BS21" s="110"/>
      <c r="BT21" s="110"/>
      <c r="BU21" s="110"/>
      <c r="BV21" s="110"/>
      <c r="BW21" s="47">
        <f t="shared" si="57"/>
        <v>433026.87092862581</v>
      </c>
      <c r="BX21" s="184">
        <v>187950.3</v>
      </c>
      <c r="BY21" s="184">
        <v>16660.768183153312</v>
      </c>
      <c r="BZ21" s="184">
        <v>72188.828110443108</v>
      </c>
      <c r="CA21" s="232">
        <v>156226.97463502942</v>
      </c>
      <c r="CB21">
        <f t="shared" si="59"/>
        <v>382655.84536497056</v>
      </c>
      <c r="CC21" s="250">
        <v>166020.9</v>
      </c>
      <c r="CD21" s="251">
        <v>14727.25</v>
      </c>
      <c r="CE21" s="250">
        <v>63811.17</v>
      </c>
      <c r="CF21" s="252">
        <v>138096.52536497056</v>
      </c>
      <c r="CG21" s="123">
        <f t="shared" si="30"/>
        <v>0</v>
      </c>
      <c r="CH21" s="284"/>
      <c r="CI21" s="284"/>
      <c r="CJ21" s="284"/>
      <c r="CK21" s="284"/>
      <c r="CL21" s="5">
        <f t="shared" si="9"/>
        <v>934556.51313000009</v>
      </c>
      <c r="CM21" s="121">
        <f t="shared" si="31"/>
        <v>934556.51312999998</v>
      </c>
      <c r="CN21" s="96">
        <f t="shared" si="32"/>
        <v>375548.9816</v>
      </c>
      <c r="CO21" s="119">
        <f t="shared" si="33"/>
        <v>17377.27115</v>
      </c>
      <c r="CP21" s="119">
        <f t="shared" si="34"/>
        <v>312965.86187999998</v>
      </c>
      <c r="CQ21" s="120">
        <f t="shared" si="35"/>
        <v>228664.39850000001</v>
      </c>
      <c r="CR21" s="8">
        <f t="shared" si="36"/>
        <v>815682.71629359643</v>
      </c>
      <c r="CS21" s="96">
        <f t="shared" si="37"/>
        <v>353971.19999999995</v>
      </c>
      <c r="CT21" s="118">
        <f t="shared" si="38"/>
        <v>31388.018183153312</v>
      </c>
      <c r="CU21" s="118">
        <f t="shared" si="39"/>
        <v>135999.99811044312</v>
      </c>
      <c r="CV21" s="96">
        <f t="shared" si="40"/>
        <v>294323.5</v>
      </c>
      <c r="CW21" s="23" t="s">
        <v>34</v>
      </c>
    </row>
    <row r="22" spans="1:101" ht="21.6" customHeight="1" thickBot="1">
      <c r="A22" s="57">
        <v>17</v>
      </c>
      <c r="B22" s="58" t="s">
        <v>35</v>
      </c>
      <c r="C22" s="607">
        <v>1161.7</v>
      </c>
      <c r="D22" s="608">
        <v>1277.5999999999999</v>
      </c>
      <c r="E22" s="624">
        <f>(D22-C22)/C22</f>
        <v>9.9767581991908286E-2</v>
      </c>
      <c r="F22" s="610">
        <v>6877</v>
      </c>
      <c r="G22" s="611">
        <v>5978.5</v>
      </c>
      <c r="H22" s="626">
        <f>(G22-F22)/F22</f>
        <v>-0.13065290097426202</v>
      </c>
      <c r="I22" s="613">
        <f t="shared" si="10"/>
        <v>180184.4</v>
      </c>
      <c r="J22" s="614">
        <f t="shared" si="11"/>
        <v>0.36002904464406332</v>
      </c>
      <c r="K22" s="607">
        <v>147428.70000000001</v>
      </c>
      <c r="L22" s="615">
        <f t="shared" si="41"/>
        <v>0.26557256868944323</v>
      </c>
      <c r="M22" s="616">
        <v>12215.6</v>
      </c>
      <c r="N22" s="617">
        <f t="shared" si="12"/>
        <v>-3.4194859306931474E-2</v>
      </c>
      <c r="O22" s="618">
        <v>7062.6</v>
      </c>
      <c r="P22" s="619">
        <f t="shared" si="13"/>
        <v>8.7842521140427912E-2</v>
      </c>
      <c r="Q22" s="620">
        <f t="shared" si="14"/>
        <v>128150.5</v>
      </c>
      <c r="R22" s="619">
        <f t="shared" si="42"/>
        <v>0.31637173823051151</v>
      </c>
      <c r="S22" s="621">
        <f t="shared" si="15"/>
        <v>0</v>
      </c>
      <c r="T22" s="376"/>
      <c r="U22" s="60">
        <f>K22/I22</f>
        <v>0.81821012251893066</v>
      </c>
      <c r="V22" s="602">
        <f>M22/I22</f>
        <v>6.7794992241281715E-2</v>
      </c>
      <c r="W22" s="15"/>
      <c r="X22" s="418" t="s">
        <v>35</v>
      </c>
      <c r="Y22" s="461">
        <v>180184.4</v>
      </c>
      <c r="Z22" s="462">
        <v>132485.70000000001</v>
      </c>
      <c r="AA22" s="474">
        <f t="shared" si="19"/>
        <v>36.002904464406328</v>
      </c>
      <c r="AB22" s="482">
        <v>147428.70000000001</v>
      </c>
      <c r="AC22" s="494">
        <v>116491.7</v>
      </c>
      <c r="AD22" s="497">
        <f t="shared" si="20"/>
        <v>0.26557256868944323</v>
      </c>
      <c r="AE22" s="511">
        <v>12215.6</v>
      </c>
      <c r="AF22" s="478">
        <v>12648.1</v>
      </c>
      <c r="AG22" s="522">
        <f t="shared" si="21"/>
        <v>-3.4194859306931474E-2</v>
      </c>
      <c r="AH22" s="526">
        <v>7062.6</v>
      </c>
      <c r="AI22" s="318">
        <v>6492.3</v>
      </c>
      <c r="AJ22" s="533">
        <f t="shared" si="43"/>
        <v>8.7842521140427912E-2</v>
      </c>
      <c r="AK22" s="545">
        <v>128150.5</v>
      </c>
      <c r="AL22" s="547">
        <v>97351.3</v>
      </c>
      <c r="AM22" s="552">
        <f t="shared" si="45"/>
        <v>0.31637173823051151</v>
      </c>
      <c r="AN22" s="583"/>
      <c r="AO22" s="565">
        <v>0</v>
      </c>
      <c r="AP22" s="596"/>
      <c r="AQ22" s="1"/>
      <c r="AR22" s="21">
        <f t="shared" si="22"/>
        <v>0</v>
      </c>
      <c r="AS22" s="96">
        <f t="shared" si="44"/>
        <v>0.40421425937093941</v>
      </c>
      <c r="AT22" s="96">
        <f t="shared" si="23"/>
        <v>128150.5</v>
      </c>
      <c r="AU22">
        <f t="shared" si="24"/>
        <v>128150.09578574063</v>
      </c>
      <c r="AV22" s="8">
        <f t="shared" si="25"/>
        <v>31703506.94336585</v>
      </c>
      <c r="AW22" s="19" t="s">
        <v>35</v>
      </c>
      <c r="AX22" s="194">
        <v>250111.6</v>
      </c>
      <c r="AY22" s="333">
        <v>273274.59999999998</v>
      </c>
      <c r="AZ22" s="204">
        <v>239343.6</v>
      </c>
      <c r="BA22" s="334">
        <v>396516.1</v>
      </c>
      <c r="BB22" s="101"/>
      <c r="BC22" s="101"/>
      <c r="BD22" s="97">
        <f t="shared" si="26"/>
        <v>489455.2</v>
      </c>
      <c r="BE22" s="97">
        <f t="shared" si="27"/>
        <v>669790.69999999995</v>
      </c>
      <c r="BF22" s="9">
        <f t="shared" si="28"/>
        <v>0.36844127920185532</v>
      </c>
      <c r="BG22" s="19" t="s">
        <v>35</v>
      </c>
      <c r="BH22" s="47">
        <f t="shared" si="56"/>
        <v>170586.6</v>
      </c>
      <c r="BI22" s="158">
        <v>17366.099999999999</v>
      </c>
      <c r="BJ22" s="333">
        <v>11369.4</v>
      </c>
      <c r="BK22" s="159">
        <v>131851.1</v>
      </c>
      <c r="BL22" s="233">
        <v>10000</v>
      </c>
      <c r="BM22">
        <f t="shared" si="58"/>
        <v>566186.93999999994</v>
      </c>
      <c r="BN22" s="335">
        <v>41094.199999999997</v>
      </c>
      <c r="BO22" s="159">
        <v>26903.8</v>
      </c>
      <c r="BP22" s="333">
        <f>440040.04-131851.1</f>
        <v>308188.93999999994</v>
      </c>
      <c r="BQ22" s="334">
        <v>190000</v>
      </c>
      <c r="BR22" s="127">
        <f t="shared" si="29"/>
        <v>0</v>
      </c>
      <c r="BS22" s="111"/>
      <c r="BT22" s="111"/>
      <c r="BU22" s="111"/>
      <c r="BV22" s="111"/>
      <c r="BW22" s="47">
        <f t="shared" si="57"/>
        <v>224709.9</v>
      </c>
      <c r="BX22" s="158">
        <v>15750.8</v>
      </c>
      <c r="BY22" s="194">
        <v>24339.1</v>
      </c>
      <c r="BZ22" s="159">
        <v>178500</v>
      </c>
      <c r="CA22" s="233">
        <v>6120</v>
      </c>
      <c r="CB22">
        <f t="shared" si="59"/>
        <v>225813.6</v>
      </c>
      <c r="CC22" s="253">
        <v>25049</v>
      </c>
      <c r="CD22" s="159">
        <v>23384.6</v>
      </c>
      <c r="CE22" s="194">
        <v>171500</v>
      </c>
      <c r="CF22" s="204">
        <v>5880</v>
      </c>
      <c r="CG22" s="123">
        <f t="shared" si="30"/>
        <v>0</v>
      </c>
      <c r="CH22" s="111"/>
      <c r="CI22" s="111"/>
      <c r="CJ22" s="111"/>
      <c r="CK22" s="111"/>
      <c r="CL22">
        <f t="shared" si="9"/>
        <v>736773.53999999992</v>
      </c>
      <c r="CM22" s="121">
        <f t="shared" si="31"/>
        <v>736773.53999999992</v>
      </c>
      <c r="CN22" s="96">
        <f t="shared" si="32"/>
        <v>58460.299999999996</v>
      </c>
      <c r="CO22" s="119">
        <f t="shared" si="33"/>
        <v>38273.199999999997</v>
      </c>
      <c r="CP22" s="119">
        <f t="shared" si="34"/>
        <v>440040.03999999992</v>
      </c>
      <c r="CQ22" s="120">
        <f t="shared" si="35"/>
        <v>200000</v>
      </c>
      <c r="CR22" s="8">
        <f t="shared" si="36"/>
        <v>450523.5</v>
      </c>
      <c r="CS22" s="96">
        <f t="shared" si="37"/>
        <v>40799.800000000003</v>
      </c>
      <c r="CT22" s="118">
        <f t="shared" si="38"/>
        <v>47723.7</v>
      </c>
      <c r="CU22" s="118">
        <f t="shared" si="39"/>
        <v>350000</v>
      </c>
      <c r="CV22" s="96">
        <f t="shared" si="40"/>
        <v>12000</v>
      </c>
      <c r="CW22" s="19" t="s">
        <v>35</v>
      </c>
    </row>
    <row r="23" spans="1:101" ht="23.45" customHeight="1" thickBot="1">
      <c r="A23" s="61">
        <v>18</v>
      </c>
      <c r="B23" s="62" t="s">
        <v>36</v>
      </c>
      <c r="C23" s="607">
        <v>2576.3000000000002</v>
      </c>
      <c r="D23" s="608">
        <v>41.6</v>
      </c>
      <c r="E23" s="622">
        <f t="shared" ref="E23:E25" si="64">(D23-C23)/C23</f>
        <v>-0.98385281217249543</v>
      </c>
      <c r="F23" s="610">
        <v>23453.5</v>
      </c>
      <c r="G23" s="611">
        <v>258.3</v>
      </c>
      <c r="H23" s="623">
        <f t="shared" ref="H23:H27" si="65">(G23-F23)/F23</f>
        <v>-0.98898671840023877</v>
      </c>
      <c r="I23" s="613">
        <f t="shared" si="10"/>
        <v>192646</v>
      </c>
      <c r="J23" s="614">
        <f t="shared" si="11"/>
        <v>-0.42680405009357586</v>
      </c>
      <c r="K23" s="607">
        <v>148001.20000000001</v>
      </c>
      <c r="L23" s="615">
        <f t="shared" si="41"/>
        <v>-0.5516491452775254</v>
      </c>
      <c r="M23" s="616">
        <v>775.6</v>
      </c>
      <c r="N23" s="617">
        <f t="shared" si="12"/>
        <v>-0.98814121676375699</v>
      </c>
      <c r="O23" s="618">
        <v>3371.2</v>
      </c>
      <c r="P23" s="619">
        <f t="shared" si="13"/>
        <v>-0.68281507268194008</v>
      </c>
      <c r="Q23" s="620">
        <f t="shared" si="14"/>
        <v>143854.39999999999</v>
      </c>
      <c r="R23" s="619">
        <f t="shared" si="42"/>
        <v>-0.35020563770272989</v>
      </c>
      <c r="S23" s="621">
        <f t="shared" si="15"/>
        <v>0</v>
      </c>
      <c r="T23" s="376">
        <f t="shared" si="16"/>
        <v>-1</v>
      </c>
      <c r="U23" s="59">
        <f t="shared" ref="U23:U27" si="66">K23/I23</f>
        <v>0.76825472628551861</v>
      </c>
      <c r="V23" s="601">
        <f>M23/I23</f>
        <v>4.0260373950146899E-3</v>
      </c>
      <c r="W23" s="14"/>
      <c r="X23" s="419" t="s">
        <v>36</v>
      </c>
      <c r="Y23" s="463">
        <v>192646</v>
      </c>
      <c r="Z23" s="464">
        <v>336091</v>
      </c>
      <c r="AA23" s="474">
        <f t="shared" si="19"/>
        <v>-42.680405009357585</v>
      </c>
      <c r="AB23" s="483">
        <v>148001.20000000001</v>
      </c>
      <c r="AC23" s="495">
        <v>330101.3</v>
      </c>
      <c r="AD23" s="497">
        <f t="shared" si="20"/>
        <v>-0.5516491452775254</v>
      </c>
      <c r="AE23" s="512">
        <v>775.6</v>
      </c>
      <c r="AF23" s="478">
        <v>65403</v>
      </c>
      <c r="AG23" s="522">
        <f t="shared" si="21"/>
        <v>-0.98814121676375699</v>
      </c>
      <c r="AH23" s="526">
        <v>3371.2</v>
      </c>
      <c r="AI23" s="318">
        <v>10628.5</v>
      </c>
      <c r="AJ23" s="533">
        <f t="shared" si="43"/>
        <v>-0.68281507268194008</v>
      </c>
      <c r="AK23" s="512">
        <v>143854.39999999999</v>
      </c>
      <c r="AL23" s="547">
        <v>221384.5</v>
      </c>
      <c r="AM23" s="552">
        <f t="shared" si="45"/>
        <v>-0.35020563770272989</v>
      </c>
      <c r="AN23" s="584"/>
      <c r="AO23" s="565">
        <v>32685.3</v>
      </c>
      <c r="AP23" s="596">
        <f t="shared" si="53"/>
        <v>-1</v>
      </c>
      <c r="AQ23" s="1"/>
      <c r="AR23" s="21">
        <f t="shared" si="22"/>
        <v>1</v>
      </c>
      <c r="AS23" s="96">
        <f t="shared" si="44"/>
        <v>-2.0330207103846698</v>
      </c>
      <c r="AT23" s="96">
        <f t="shared" si="23"/>
        <v>143854.39999999999</v>
      </c>
      <c r="AU23">
        <f t="shared" si="24"/>
        <v>143856.43302071039</v>
      </c>
      <c r="AV23" s="8">
        <f t="shared" si="25"/>
        <v>-7075994.4690131163</v>
      </c>
      <c r="AW23" s="18" t="s">
        <v>36</v>
      </c>
      <c r="AX23" s="80">
        <v>634789.9</v>
      </c>
      <c r="AY23" s="80">
        <v>827816.6</v>
      </c>
      <c r="AZ23" s="205">
        <v>419935</v>
      </c>
      <c r="BA23" s="205">
        <v>552269.30000000005</v>
      </c>
      <c r="BB23" s="102"/>
      <c r="BC23" s="102"/>
      <c r="BD23" s="97">
        <f t="shared" si="26"/>
        <v>1054724.8999999999</v>
      </c>
      <c r="BE23" s="97">
        <f t="shared" si="27"/>
        <v>1380085.9</v>
      </c>
      <c r="BF23" s="9">
        <f t="shared" si="28"/>
        <v>0.30847949071838543</v>
      </c>
      <c r="BG23" s="18" t="s">
        <v>36</v>
      </c>
      <c r="BH23" s="47">
        <f t="shared" si="56"/>
        <v>815637.39999999991</v>
      </c>
      <c r="BI23" s="81">
        <v>170651.8</v>
      </c>
      <c r="BJ23" s="81">
        <v>16360.7</v>
      </c>
      <c r="BK23" s="81">
        <v>554014.19999999995</v>
      </c>
      <c r="BL23" s="81">
        <v>74610.7</v>
      </c>
      <c r="BM23">
        <f t="shared" si="58"/>
        <v>494409.4</v>
      </c>
      <c r="BN23" s="82">
        <v>114159.6</v>
      </c>
      <c r="BO23" s="82">
        <v>10907.1</v>
      </c>
      <c r="BP23" s="82">
        <v>369342.7</v>
      </c>
      <c r="BQ23" s="82">
        <v>0</v>
      </c>
      <c r="BR23" s="127">
        <f t="shared" si="29"/>
        <v>0</v>
      </c>
      <c r="BS23" s="112"/>
      <c r="BT23" s="112"/>
      <c r="BU23" s="112"/>
      <c r="BV23" s="112"/>
      <c r="BW23" s="47">
        <f t="shared" si="57"/>
        <v>685903.9</v>
      </c>
      <c r="BX23" s="81">
        <v>118308.7</v>
      </c>
      <c r="BY23" s="81">
        <v>6534.3</v>
      </c>
      <c r="BZ23" s="81">
        <v>466992.4</v>
      </c>
      <c r="CA23" s="81">
        <v>94068.5</v>
      </c>
      <c r="CB23">
        <f t="shared" si="59"/>
        <v>587906.1</v>
      </c>
      <c r="CC23" s="254">
        <v>75614.2</v>
      </c>
      <c r="CD23" s="254">
        <v>4356.2</v>
      </c>
      <c r="CE23" s="254">
        <v>311328.3</v>
      </c>
      <c r="CF23" s="254">
        <v>196607.4</v>
      </c>
      <c r="CG23" s="123">
        <f t="shared" si="30"/>
        <v>0</v>
      </c>
      <c r="CH23" s="112"/>
      <c r="CI23" s="112"/>
      <c r="CJ23" s="112"/>
      <c r="CK23" s="112"/>
      <c r="CL23">
        <f t="shared" si="9"/>
        <v>1310046.7999999998</v>
      </c>
      <c r="CM23" s="121">
        <f t="shared" si="31"/>
        <v>1310046.7999999998</v>
      </c>
      <c r="CN23" s="96">
        <f t="shared" si="32"/>
        <v>284811.40000000002</v>
      </c>
      <c r="CO23" s="119">
        <f t="shared" si="33"/>
        <v>27267.800000000003</v>
      </c>
      <c r="CP23" s="119">
        <f t="shared" si="34"/>
        <v>923356.89999999991</v>
      </c>
      <c r="CQ23" s="120">
        <f t="shared" si="35"/>
        <v>74610.7</v>
      </c>
      <c r="CR23" s="8">
        <f t="shared" si="36"/>
        <v>1273810</v>
      </c>
      <c r="CS23" s="96">
        <f t="shared" si="37"/>
        <v>193922.9</v>
      </c>
      <c r="CT23" s="118">
        <f t="shared" si="38"/>
        <v>10890.5</v>
      </c>
      <c r="CU23" s="118">
        <f t="shared" si="39"/>
        <v>778320.7</v>
      </c>
      <c r="CV23" s="96">
        <f t="shared" si="40"/>
        <v>290675.90000000002</v>
      </c>
      <c r="CW23" s="18" t="s">
        <v>36</v>
      </c>
    </row>
    <row r="24" spans="1:101" ht="26.45" customHeight="1" thickBot="1">
      <c r="A24" s="57">
        <v>19</v>
      </c>
      <c r="B24" s="58" t="s">
        <v>37</v>
      </c>
      <c r="C24" s="607">
        <v>1036.5</v>
      </c>
      <c r="D24" s="608">
        <v>941.3</v>
      </c>
      <c r="E24" s="624">
        <f t="shared" si="64"/>
        <v>-9.1847563917028502E-2</v>
      </c>
      <c r="F24" s="610">
        <v>5049.5</v>
      </c>
      <c r="G24" s="611">
        <v>5712.2</v>
      </c>
      <c r="H24" s="625">
        <f t="shared" si="65"/>
        <v>0.13124071690266359</v>
      </c>
      <c r="I24" s="613">
        <f t="shared" si="10"/>
        <v>100152</v>
      </c>
      <c r="J24" s="614">
        <f t="shared" si="11"/>
        <v>0.15403761061946902</v>
      </c>
      <c r="K24" s="607">
        <v>76329.2</v>
      </c>
      <c r="L24" s="615">
        <f t="shared" si="41"/>
        <v>0.2391586685195527</v>
      </c>
      <c r="M24" s="616">
        <v>21271.3</v>
      </c>
      <c r="N24" s="617">
        <f t="shared" si="12"/>
        <v>0.12977549275277633</v>
      </c>
      <c r="O24" s="618">
        <v>304.5</v>
      </c>
      <c r="P24" s="619">
        <f t="shared" si="13"/>
        <v>-0.23798798798798804</v>
      </c>
      <c r="Q24" s="620">
        <f t="shared" si="14"/>
        <v>0</v>
      </c>
      <c r="R24" s="619"/>
      <c r="S24" s="621">
        <f t="shared" si="15"/>
        <v>54753.4</v>
      </c>
      <c r="T24" s="376">
        <f t="shared" si="16"/>
        <v>0.29226506427881932</v>
      </c>
      <c r="U24" s="60">
        <f t="shared" si="66"/>
        <v>0.76213355699337004</v>
      </c>
      <c r="V24" s="602">
        <f t="shared" ref="V24:V27" si="67">M24/I24</f>
        <v>0.21239016694624172</v>
      </c>
      <c r="W24" s="15"/>
      <c r="X24" s="418" t="s">
        <v>37</v>
      </c>
      <c r="Y24" s="465">
        <v>100152</v>
      </c>
      <c r="Z24" s="422">
        <v>86784</v>
      </c>
      <c r="AA24" s="474">
        <f t="shared" si="19"/>
        <v>15.403761061946902</v>
      </c>
      <c r="AB24" s="482">
        <v>76329.2</v>
      </c>
      <c r="AC24" s="491">
        <v>61597.599999999999</v>
      </c>
      <c r="AD24" s="497">
        <f t="shared" si="20"/>
        <v>0.2391586685195527</v>
      </c>
      <c r="AE24" s="513">
        <v>21271.3</v>
      </c>
      <c r="AF24" s="478">
        <v>18827.900000000001</v>
      </c>
      <c r="AG24" s="522">
        <f t="shared" si="21"/>
        <v>0.12977549275277633</v>
      </c>
      <c r="AH24" s="526">
        <v>304.5</v>
      </c>
      <c r="AI24" s="318">
        <v>399.6</v>
      </c>
      <c r="AJ24" s="533">
        <f t="shared" si="43"/>
        <v>-0.23798798798798804</v>
      </c>
      <c r="AK24" s="516">
        <v>0</v>
      </c>
      <c r="AL24" s="547">
        <v>0</v>
      </c>
      <c r="AM24" s="552"/>
      <c r="AN24" s="585">
        <v>54753.4</v>
      </c>
      <c r="AO24" s="565">
        <v>42370.1</v>
      </c>
      <c r="AP24" s="596">
        <f t="shared" si="53"/>
        <v>0.29226506427881932</v>
      </c>
      <c r="AQ24" s="560">
        <v>1240</v>
      </c>
      <c r="AR24" s="21">
        <f t="shared" si="22"/>
        <v>1239.7077349357212</v>
      </c>
      <c r="AS24" s="96">
        <f t="shared" si="44"/>
        <v>5.4277076290831283E-2</v>
      </c>
      <c r="AT24" s="96">
        <f t="shared" si="23"/>
        <v>55993.4</v>
      </c>
      <c r="AU24">
        <f t="shared" si="24"/>
        <v>55993.34572292371</v>
      </c>
      <c r="AV24" s="8">
        <f t="shared" si="25"/>
        <v>103162052.10261546</v>
      </c>
      <c r="AW24" s="19" t="s">
        <v>37</v>
      </c>
      <c r="AZ24" s="206">
        <v>261055.4</v>
      </c>
      <c r="BA24" s="310">
        <v>279389.7</v>
      </c>
      <c r="BB24" s="218">
        <v>49780</v>
      </c>
      <c r="BC24" s="168">
        <v>53605.8</v>
      </c>
      <c r="BD24" s="97">
        <f t="shared" si="26"/>
        <v>310835.40000000002</v>
      </c>
      <c r="BE24" s="97">
        <f t="shared" si="27"/>
        <v>332995.5</v>
      </c>
      <c r="BF24" s="9">
        <f t="shared" si="28"/>
        <v>7.1292072910614346E-2</v>
      </c>
      <c r="BG24" s="19" t="s">
        <v>37</v>
      </c>
      <c r="BH24" s="47">
        <f t="shared" si="56"/>
        <v>0</v>
      </c>
      <c r="BI24" s="38"/>
      <c r="BJ24" s="38"/>
      <c r="BK24" s="4"/>
      <c r="BL24" s="37"/>
      <c r="BM24">
        <f t="shared" si="58"/>
        <v>324187.5</v>
      </c>
      <c r="BN24" s="311">
        <v>66066.899999999994</v>
      </c>
      <c r="BO24" s="311">
        <v>1066.8</v>
      </c>
      <c r="BP24" s="4"/>
      <c r="BQ24" s="312">
        <v>257053.8</v>
      </c>
      <c r="BR24" s="127">
        <f t="shared" si="29"/>
        <v>12752.2</v>
      </c>
      <c r="BS24" s="169">
        <v>11897.3</v>
      </c>
      <c r="BT24" s="169">
        <v>455.7</v>
      </c>
      <c r="BU24" s="113"/>
      <c r="BV24" s="313">
        <v>399.2</v>
      </c>
      <c r="BW24" s="47">
        <f t="shared" si="57"/>
        <v>0</v>
      </c>
      <c r="BX24" s="38"/>
      <c r="BY24" s="38"/>
      <c r="CA24" s="37"/>
      <c r="CB24">
        <f t="shared" si="59"/>
        <v>297326.8</v>
      </c>
      <c r="CC24" s="255">
        <v>69742.2</v>
      </c>
      <c r="CD24" s="255">
        <v>920.9</v>
      </c>
      <c r="CF24" s="256">
        <v>226663.7</v>
      </c>
      <c r="CG24" s="123">
        <f t="shared" si="30"/>
        <v>12560.5</v>
      </c>
      <c r="CH24" s="285">
        <v>11722.5</v>
      </c>
      <c r="CI24" s="285">
        <v>374.8</v>
      </c>
      <c r="CJ24" s="113"/>
      <c r="CK24" s="286">
        <v>463.2</v>
      </c>
      <c r="CL24">
        <f t="shared" si="9"/>
        <v>324187.5</v>
      </c>
      <c r="CM24" s="121">
        <f t="shared" si="31"/>
        <v>336939.7</v>
      </c>
      <c r="CN24" s="96">
        <f t="shared" si="32"/>
        <v>77964.2</v>
      </c>
      <c r="CO24" s="119">
        <f t="shared" si="33"/>
        <v>1522.5</v>
      </c>
      <c r="CP24" s="119">
        <f t="shared" si="34"/>
        <v>0</v>
      </c>
      <c r="CQ24" s="120">
        <f t="shared" si="35"/>
        <v>257453</v>
      </c>
      <c r="CR24" s="8">
        <f t="shared" si="36"/>
        <v>309887.3</v>
      </c>
      <c r="CS24" s="96">
        <f t="shared" si="37"/>
        <v>81464.7</v>
      </c>
      <c r="CT24" s="118">
        <f t="shared" si="38"/>
        <v>1295.7</v>
      </c>
      <c r="CU24" s="118">
        <f t="shared" si="39"/>
        <v>0</v>
      </c>
      <c r="CV24" s="96">
        <f t="shared" si="40"/>
        <v>227126.90000000002</v>
      </c>
      <c r="CW24" s="19" t="s">
        <v>37</v>
      </c>
    </row>
    <row r="25" spans="1:101" ht="25.15" customHeight="1" thickBot="1">
      <c r="A25" s="57">
        <v>20</v>
      </c>
      <c r="B25" s="66" t="s">
        <v>38</v>
      </c>
      <c r="C25" s="607">
        <v>853.6</v>
      </c>
      <c r="D25" s="608">
        <v>747.6</v>
      </c>
      <c r="E25" s="628">
        <f t="shared" si="64"/>
        <v>-0.12417994376757263</v>
      </c>
      <c r="F25" s="610">
        <v>5430.2</v>
      </c>
      <c r="G25" s="611">
        <v>5069.8</v>
      </c>
      <c r="H25" s="629">
        <f t="shared" si="65"/>
        <v>-6.6369562815365851E-2</v>
      </c>
      <c r="I25" s="613">
        <f t="shared" si="10"/>
        <v>75050.8</v>
      </c>
      <c r="J25" s="614">
        <f t="shared" si="11"/>
        <v>0.16659516392780099</v>
      </c>
      <c r="K25" s="607">
        <v>61821.599999999999</v>
      </c>
      <c r="L25" s="615">
        <f t="shared" si="41"/>
        <v>0.21178905772216203</v>
      </c>
      <c r="M25" s="616">
        <v>25204.5</v>
      </c>
      <c r="N25" s="617">
        <f t="shared" si="12"/>
        <v>0.50457560037965832</v>
      </c>
      <c r="O25" s="618">
        <v>31.9</v>
      </c>
      <c r="P25" s="619">
        <f t="shared" si="13"/>
        <v>-0.81246325690770127</v>
      </c>
      <c r="Q25" s="620">
        <f t="shared" si="14"/>
        <v>29645.200000000001</v>
      </c>
      <c r="R25" s="619">
        <f t="shared" si="42"/>
        <v>-6.3147449389130139E-2</v>
      </c>
      <c r="S25" s="621">
        <f t="shared" si="15"/>
        <v>6940</v>
      </c>
      <c r="T25" s="376">
        <f t="shared" si="16"/>
        <v>1.83103532675206</v>
      </c>
      <c r="U25" s="60">
        <f t="shared" si="66"/>
        <v>0.82373006017257644</v>
      </c>
      <c r="V25" s="604">
        <f t="shared" si="67"/>
        <v>0.33583252943339709</v>
      </c>
      <c r="W25" s="14"/>
      <c r="X25" s="419" t="s">
        <v>38</v>
      </c>
      <c r="Y25" s="466">
        <v>75050.8</v>
      </c>
      <c r="Z25" s="423">
        <v>64333.2</v>
      </c>
      <c r="AA25" s="474">
        <f t="shared" si="19"/>
        <v>16.659516392780098</v>
      </c>
      <c r="AB25" s="482">
        <v>61821.599999999999</v>
      </c>
      <c r="AC25" s="491">
        <v>51016.800000000003</v>
      </c>
      <c r="AD25" s="497">
        <f t="shared" si="20"/>
        <v>0.21178905772216203</v>
      </c>
      <c r="AE25" s="502">
        <v>25204.5</v>
      </c>
      <c r="AF25" s="478">
        <v>16751.900000000001</v>
      </c>
      <c r="AG25" s="522">
        <f t="shared" si="21"/>
        <v>0.50457560037965832</v>
      </c>
      <c r="AH25" s="526">
        <v>31.9</v>
      </c>
      <c r="AI25" s="318">
        <v>170.1</v>
      </c>
      <c r="AJ25" s="533">
        <f t="shared" si="43"/>
        <v>-0.81246325690770127</v>
      </c>
      <c r="AK25" s="516">
        <v>29645.200000000001</v>
      </c>
      <c r="AL25" s="547">
        <v>31643.4</v>
      </c>
      <c r="AM25" s="552">
        <f t="shared" si="45"/>
        <v>-6.3147449389130139E-2</v>
      </c>
      <c r="AN25" s="586">
        <v>6940</v>
      </c>
      <c r="AO25" s="565">
        <v>2451.4</v>
      </c>
      <c r="AP25" s="596">
        <f t="shared" si="53"/>
        <v>1.83103532675206</v>
      </c>
      <c r="AQ25" s="561">
        <v>976.5</v>
      </c>
      <c r="AR25" s="21">
        <f t="shared" si="22"/>
        <v>974.66896467324796</v>
      </c>
      <c r="AS25" s="96">
        <f t="shared" si="44"/>
        <v>0.95542462045522858</v>
      </c>
      <c r="AT25" s="96">
        <f t="shared" si="23"/>
        <v>37561.699999999997</v>
      </c>
      <c r="AU25">
        <f>AT25-AS25</f>
        <v>37560.74457537954</v>
      </c>
      <c r="AV25" s="8">
        <f>(AU25/AS25)*100</f>
        <v>3931314.2838503658</v>
      </c>
      <c r="AW25" s="18" t="s">
        <v>38</v>
      </c>
      <c r="AZ25" s="207">
        <v>207296.1</v>
      </c>
      <c r="BA25" s="207">
        <v>212546.1</v>
      </c>
      <c r="BB25" s="219">
        <v>17603.900000000001</v>
      </c>
      <c r="BC25" s="314">
        <v>43813</v>
      </c>
      <c r="BD25" s="97">
        <f t="shared" si="26"/>
        <v>224900</v>
      </c>
      <c r="BE25" s="97">
        <f t="shared" si="27"/>
        <v>256359.1</v>
      </c>
      <c r="BF25" s="9">
        <f>(BE25-BD25)/BD25</f>
        <v>0.13988039128501559</v>
      </c>
      <c r="BG25" s="18" t="s">
        <v>38</v>
      </c>
      <c r="BH25" s="47">
        <f t="shared" si="56"/>
        <v>0</v>
      </c>
      <c r="BI25" s="39"/>
      <c r="BJ25" s="46"/>
      <c r="BK25" s="40"/>
      <c r="BL25" s="40"/>
      <c r="BM25">
        <f t="shared" si="58"/>
        <v>195592.30000000002</v>
      </c>
      <c r="BN25" s="257">
        <v>62948.9</v>
      </c>
      <c r="BO25" s="258">
        <v>893.8</v>
      </c>
      <c r="BP25" s="315">
        <v>123813.9</v>
      </c>
      <c r="BQ25" s="166">
        <v>7935.7</v>
      </c>
      <c r="BR25" s="127">
        <f t="shared" si="29"/>
        <v>24218.6</v>
      </c>
      <c r="BS25" s="316">
        <v>15824.3</v>
      </c>
      <c r="BT25" s="114"/>
      <c r="BU25" s="114"/>
      <c r="BV25" s="317">
        <v>8394.2999999999993</v>
      </c>
      <c r="BW25" s="47">
        <f t="shared" si="57"/>
        <v>0</v>
      </c>
      <c r="BX25" s="39"/>
      <c r="BY25" s="46"/>
      <c r="BZ25" s="40"/>
      <c r="CA25" s="40"/>
      <c r="CB25">
        <f t="shared" si="59"/>
        <v>201491.9</v>
      </c>
      <c r="CC25" s="257">
        <v>58068.800000000003</v>
      </c>
      <c r="CD25" s="258">
        <v>1003.4</v>
      </c>
      <c r="CE25" s="167">
        <v>135469.79999999999</v>
      </c>
      <c r="CF25" s="166">
        <v>6949.9</v>
      </c>
      <c r="CG25" s="123">
        <f t="shared" si="30"/>
        <v>5732</v>
      </c>
      <c r="CH25" s="287">
        <v>5317.1</v>
      </c>
      <c r="CI25" s="288"/>
      <c r="CJ25" s="288"/>
      <c r="CK25" s="289">
        <v>414.9</v>
      </c>
      <c r="CL25">
        <f t="shared" si="9"/>
        <v>195592.30000000002</v>
      </c>
      <c r="CM25" s="121">
        <f t="shared" si="31"/>
        <v>219810.9</v>
      </c>
      <c r="CN25" s="96">
        <f t="shared" si="32"/>
        <v>78773.2</v>
      </c>
      <c r="CO25" s="119">
        <f t="shared" si="33"/>
        <v>893.8</v>
      </c>
      <c r="CP25" s="119">
        <f t="shared" si="34"/>
        <v>123813.9</v>
      </c>
      <c r="CQ25" s="120">
        <f t="shared" si="35"/>
        <v>16330</v>
      </c>
      <c r="CR25" s="8">
        <f t="shared" si="36"/>
        <v>207223.9</v>
      </c>
      <c r="CS25" s="96">
        <f t="shared" si="37"/>
        <v>63385.9</v>
      </c>
      <c r="CT25" s="118">
        <f t="shared" si="38"/>
        <v>1003.4</v>
      </c>
      <c r="CU25" s="118">
        <f t="shared" si="39"/>
        <v>135469.79999999999</v>
      </c>
      <c r="CV25" s="96">
        <f t="shared" si="40"/>
        <v>7364.7999999999993</v>
      </c>
      <c r="CW25" s="18" t="s">
        <v>38</v>
      </c>
    </row>
    <row r="26" spans="1:101" ht="21.6" customHeight="1" thickBot="1">
      <c r="A26" s="61">
        <v>22</v>
      </c>
      <c r="B26" s="414" t="s">
        <v>71</v>
      </c>
      <c r="C26" s="630">
        <v>818</v>
      </c>
      <c r="D26" s="631">
        <v>826.7</v>
      </c>
      <c r="E26" s="609">
        <f>(C26-D26)/D26</f>
        <v>-1.0523769202854779E-2</v>
      </c>
      <c r="F26" s="631">
        <v>3497.5</v>
      </c>
      <c r="G26" s="631">
        <v>3632</v>
      </c>
      <c r="H26" s="629">
        <f t="shared" si="65"/>
        <v>3.8456040028591848E-2</v>
      </c>
      <c r="I26" s="613">
        <f t="shared" si="10"/>
        <v>84600.6</v>
      </c>
      <c r="J26" s="614">
        <f t="shared" si="11"/>
        <v>0.2765797562444075</v>
      </c>
      <c r="K26" s="630">
        <v>70956.100000000006</v>
      </c>
      <c r="L26" s="615">
        <f t="shared" si="41"/>
        <v>0.34491752071222392</v>
      </c>
      <c r="M26" s="630">
        <v>9640.7999999999993</v>
      </c>
      <c r="N26" s="617">
        <f t="shared" si="12"/>
        <v>6.8007843224141135E-2</v>
      </c>
      <c r="O26" s="630">
        <v>368.9</v>
      </c>
      <c r="P26" s="619">
        <f t="shared" si="13"/>
        <v>0.58666666666666656</v>
      </c>
      <c r="Q26" s="620">
        <f t="shared" si="14"/>
        <v>0</v>
      </c>
      <c r="R26" s="619"/>
      <c r="S26" s="621">
        <f t="shared" si="15"/>
        <v>51407.3</v>
      </c>
      <c r="T26" s="376">
        <f t="shared" si="16"/>
        <v>0.1817960289016145</v>
      </c>
      <c r="U26" s="599">
        <f>K26/I26</f>
        <v>0.83871863792928181</v>
      </c>
      <c r="V26" s="598">
        <f t="shared" si="67"/>
        <v>0.11395663860539995</v>
      </c>
      <c r="W26" s="14"/>
      <c r="X26" s="419" t="s">
        <v>75</v>
      </c>
      <c r="Y26" s="468">
        <v>84600.6</v>
      </c>
      <c r="Z26" s="424">
        <v>66271.3</v>
      </c>
      <c r="AA26" s="474">
        <f t="shared" si="19"/>
        <v>27.657975624440748</v>
      </c>
      <c r="AB26" s="482">
        <v>70956.100000000006</v>
      </c>
      <c r="AC26" s="491">
        <v>52758.7</v>
      </c>
      <c r="AD26" s="497">
        <f t="shared" si="20"/>
        <v>0.34491752071222392</v>
      </c>
      <c r="AE26" s="514">
        <v>9640.7999999999993</v>
      </c>
      <c r="AF26" s="478">
        <v>9026.9</v>
      </c>
      <c r="AG26" s="522">
        <f t="shared" si="21"/>
        <v>6.8007843224141135E-2</v>
      </c>
      <c r="AH26" s="526">
        <v>368.9</v>
      </c>
      <c r="AI26" s="318">
        <v>232.5</v>
      </c>
      <c r="AJ26" s="533">
        <f t="shared" si="43"/>
        <v>0.58666666666666656</v>
      </c>
      <c r="AK26" s="516">
        <v>0</v>
      </c>
      <c r="AL26" s="547">
        <v>0</v>
      </c>
      <c r="AM26" s="552"/>
      <c r="AN26" s="587">
        <v>51407.3</v>
      </c>
      <c r="AO26" s="565">
        <v>43499.3</v>
      </c>
      <c r="AP26" s="596">
        <f t="shared" si="53"/>
        <v>0.1817960289016145</v>
      </c>
      <c r="AQ26" s="4">
        <v>232.5</v>
      </c>
      <c r="AR26" s="409"/>
      <c r="AS26" s="96"/>
      <c r="AT26" s="96"/>
      <c r="AV26" s="8"/>
      <c r="AW26" s="18" t="s">
        <v>95</v>
      </c>
      <c r="AZ26" s="412"/>
      <c r="BA26" s="412"/>
      <c r="BB26" s="412"/>
      <c r="BC26" s="412"/>
      <c r="BD26" s="410"/>
      <c r="BE26" s="410"/>
      <c r="BF26" s="9"/>
      <c r="BG26" s="18"/>
      <c r="BH26" s="47"/>
      <c r="BI26" s="4"/>
      <c r="BJ26" s="4"/>
      <c r="BK26" s="4"/>
      <c r="BL26" s="1"/>
      <c r="BN26" s="413"/>
      <c r="BO26" s="115"/>
      <c r="BP26" s="4"/>
      <c r="BQ26" s="115"/>
      <c r="BR26" s="127"/>
      <c r="BS26" s="115"/>
      <c r="BT26" s="115"/>
      <c r="BU26" s="115"/>
      <c r="BV26" s="115"/>
      <c r="BW26" s="47"/>
      <c r="BX26" s="4"/>
      <c r="BY26" s="4"/>
      <c r="BZ26" s="4"/>
      <c r="CA26" s="1"/>
      <c r="CC26" s="413"/>
      <c r="CD26" s="115"/>
      <c r="CF26" s="115"/>
      <c r="CG26" s="123"/>
      <c r="CH26" s="290"/>
      <c r="CI26" s="290"/>
      <c r="CJ26" s="290"/>
      <c r="CK26" s="290"/>
      <c r="CM26" s="121"/>
      <c r="CN26" s="96"/>
      <c r="CO26" s="119"/>
      <c r="CP26" s="119"/>
      <c r="CQ26" s="411"/>
      <c r="CR26" s="8"/>
      <c r="CS26" s="96"/>
      <c r="CT26" s="118"/>
      <c r="CU26" s="118"/>
      <c r="CV26" s="96"/>
      <c r="CW26" s="18"/>
    </row>
    <row r="27" spans="1:101" ht="19.899999999999999" customHeight="1" thickBot="1">
      <c r="A27" s="57">
        <v>23</v>
      </c>
      <c r="B27" s="58" t="s">
        <v>39</v>
      </c>
      <c r="C27" s="607">
        <v>790.7</v>
      </c>
      <c r="D27" s="608">
        <v>667.5</v>
      </c>
      <c r="E27" s="609">
        <f>(C27-D27)/D27</f>
        <v>0.18456928838951317</v>
      </c>
      <c r="F27" s="610">
        <v>3274.8</v>
      </c>
      <c r="G27" s="611">
        <v>2790.1</v>
      </c>
      <c r="H27" s="612">
        <f t="shared" si="65"/>
        <v>-0.14800903871992191</v>
      </c>
      <c r="I27" s="613">
        <f t="shared" si="10"/>
        <v>73833</v>
      </c>
      <c r="J27" s="614">
        <f t="shared" si="11"/>
        <v>0.17264293734881966</v>
      </c>
      <c r="K27" s="607">
        <v>60374</v>
      </c>
      <c r="L27" s="615">
        <f t="shared" si="41"/>
        <v>0.67596152511554952</v>
      </c>
      <c r="M27" s="616">
        <v>15564</v>
      </c>
      <c r="N27" s="617">
        <f t="shared" si="12"/>
        <v>-8.0652592531336095E-2</v>
      </c>
      <c r="O27" s="618">
        <v>832.6</v>
      </c>
      <c r="P27" s="619">
        <f t="shared" si="13"/>
        <v>-0.26481236203090508</v>
      </c>
      <c r="Q27" s="620">
        <f t="shared" si="14"/>
        <v>12664.6</v>
      </c>
      <c r="R27" s="619">
        <f t="shared" si="42"/>
        <v>0.46735566395161582</v>
      </c>
      <c r="S27" s="621">
        <f t="shared" si="15"/>
        <v>31312.7</v>
      </c>
      <c r="T27" s="376">
        <f t="shared" si="16"/>
        <v>2.3558789801408251</v>
      </c>
      <c r="U27" s="56">
        <f t="shared" si="66"/>
        <v>0.81771023796947162</v>
      </c>
      <c r="V27" s="603">
        <f t="shared" si="67"/>
        <v>0.21080004875868513</v>
      </c>
      <c r="W27" s="15"/>
      <c r="X27" s="418" t="s">
        <v>39</v>
      </c>
      <c r="Y27" s="468">
        <v>73833</v>
      </c>
      <c r="Z27" s="425">
        <v>62962.9</v>
      </c>
      <c r="AA27" s="474">
        <f t="shared" si="19"/>
        <v>17.264293734881967</v>
      </c>
      <c r="AB27" s="482">
        <v>60374</v>
      </c>
      <c r="AC27" s="491">
        <v>36023.5</v>
      </c>
      <c r="AD27" s="497">
        <f t="shared" si="20"/>
        <v>0.67596152511554952</v>
      </c>
      <c r="AE27" s="515">
        <v>15564</v>
      </c>
      <c r="AF27" s="478">
        <v>16929.400000000001</v>
      </c>
      <c r="AG27" s="522">
        <f t="shared" si="21"/>
        <v>-8.0652592531336095E-2</v>
      </c>
      <c r="AH27" s="526">
        <v>832.6</v>
      </c>
      <c r="AI27" s="318">
        <v>1132.5</v>
      </c>
      <c r="AJ27" s="533">
        <f t="shared" si="43"/>
        <v>-0.26481236203090508</v>
      </c>
      <c r="AK27" s="516">
        <v>12664.6</v>
      </c>
      <c r="AL27" s="547">
        <v>8630.9</v>
      </c>
      <c r="AM27" s="552">
        <f t="shared" si="45"/>
        <v>0.46735566395161582</v>
      </c>
      <c r="AN27" s="588">
        <v>31312.7</v>
      </c>
      <c r="AO27" s="565">
        <v>9330.7000000000007</v>
      </c>
      <c r="AP27" s="596">
        <f t="shared" si="53"/>
        <v>2.3558789801408251</v>
      </c>
      <c r="AQ27" s="562">
        <v>1505.0409360000001</v>
      </c>
      <c r="AR27" s="21">
        <f t="shared" si="22"/>
        <v>1502.6850570198592</v>
      </c>
      <c r="AS27" s="96">
        <f t="shared" si="44"/>
        <v>2.5584222820615357</v>
      </c>
      <c r="AT27" s="96">
        <f t="shared" si="23"/>
        <v>45482.340936000001</v>
      </c>
      <c r="AU27">
        <f t="shared" si="24"/>
        <v>45479.782513717939</v>
      </c>
      <c r="AV27" s="8">
        <f t="shared" si="25"/>
        <v>1777649.5628810371</v>
      </c>
      <c r="AW27" s="19" t="s">
        <v>39</v>
      </c>
      <c r="AZ27" s="134">
        <v>139085.29999999999</v>
      </c>
      <c r="BA27" s="348">
        <v>157627</v>
      </c>
      <c r="BB27" s="220">
        <v>102017.7</v>
      </c>
      <c r="BC27" s="349">
        <v>104407</v>
      </c>
      <c r="BD27" s="97">
        <f t="shared" si="26"/>
        <v>241103</v>
      </c>
      <c r="BE27" s="97">
        <f t="shared" si="27"/>
        <v>262034</v>
      </c>
      <c r="BF27" s="9">
        <f t="shared" si="28"/>
        <v>8.6813519533145589E-2</v>
      </c>
      <c r="BG27" s="19" t="s">
        <v>39</v>
      </c>
      <c r="BH27" s="47">
        <f t="shared" si="56"/>
        <v>0</v>
      </c>
      <c r="BI27" s="4"/>
      <c r="BJ27" s="4"/>
      <c r="BK27" s="4"/>
      <c r="BL27" s="1"/>
      <c r="BM27">
        <f t="shared" si="58"/>
        <v>154836.44099999999</v>
      </c>
      <c r="BN27" s="350">
        <v>38266.201000000001</v>
      </c>
      <c r="BO27" s="351">
        <v>6015.34</v>
      </c>
      <c r="BP27" s="352">
        <v>51514</v>
      </c>
      <c r="BQ27" s="353">
        <v>59040.9</v>
      </c>
      <c r="BR27" s="127">
        <f t="shared" si="29"/>
        <v>89481.494999999995</v>
      </c>
      <c r="BS27" s="350">
        <v>31718.395</v>
      </c>
      <c r="BT27" s="179"/>
      <c r="BU27" s="354">
        <v>14050.2</v>
      </c>
      <c r="BV27" s="355">
        <v>43712.9</v>
      </c>
      <c r="BW27" s="47">
        <f t="shared" si="57"/>
        <v>0</v>
      </c>
      <c r="BX27" s="4"/>
      <c r="BY27" s="4"/>
      <c r="BZ27" s="4"/>
      <c r="CA27" s="1"/>
      <c r="CB27">
        <f t="shared" si="59"/>
        <v>110634.5</v>
      </c>
      <c r="CC27" s="135">
        <v>33430.6</v>
      </c>
      <c r="CD27" s="135">
        <v>5228</v>
      </c>
      <c r="CE27" s="133">
        <v>35348.9</v>
      </c>
      <c r="CF27" s="133">
        <v>36627</v>
      </c>
      <c r="CG27" s="123">
        <f t="shared" si="30"/>
        <v>74023.399999999994</v>
      </c>
      <c r="CH27" s="135">
        <v>29917.9</v>
      </c>
      <c r="CI27" s="291"/>
      <c r="CJ27" s="133">
        <v>18801.400000000001</v>
      </c>
      <c r="CK27" s="292">
        <v>25304.1</v>
      </c>
      <c r="CL27">
        <f t="shared" si="9"/>
        <v>154836.44099999999</v>
      </c>
      <c r="CM27" s="121">
        <f t="shared" si="31"/>
        <v>244317.93599999999</v>
      </c>
      <c r="CN27" s="96">
        <f t="shared" si="32"/>
        <v>69984.596000000005</v>
      </c>
      <c r="CO27" s="119">
        <f t="shared" si="33"/>
        <v>6015.34</v>
      </c>
      <c r="CP27" s="119">
        <f t="shared" si="34"/>
        <v>65564.2</v>
      </c>
      <c r="CQ27" s="120">
        <f t="shared" si="35"/>
        <v>102753.8</v>
      </c>
      <c r="CR27" s="8">
        <f t="shared" si="36"/>
        <v>184657.9</v>
      </c>
      <c r="CS27" s="96">
        <f t="shared" si="37"/>
        <v>63348.5</v>
      </c>
      <c r="CT27" s="118">
        <f t="shared" si="38"/>
        <v>5228</v>
      </c>
      <c r="CU27" s="118">
        <f t="shared" si="39"/>
        <v>54150.3</v>
      </c>
      <c r="CV27" s="96">
        <f t="shared" si="40"/>
        <v>61931.1</v>
      </c>
      <c r="CW27" s="19" t="s">
        <v>39</v>
      </c>
    </row>
    <row r="28" spans="1:101" ht="21.6" customHeight="1" thickBot="1">
      <c r="A28" s="61">
        <v>25</v>
      </c>
      <c r="B28" s="62" t="s">
        <v>46</v>
      </c>
      <c r="C28" s="607">
        <v>1093.0999999999999</v>
      </c>
      <c r="D28" s="608">
        <v>998.8</v>
      </c>
      <c r="E28" s="622">
        <f t="shared" ref="E28:E32" si="68">(D28-C28)/C28</f>
        <v>-8.6268410941359397E-2</v>
      </c>
      <c r="F28" s="610">
        <v>4225.6000000000004</v>
      </c>
      <c r="G28" s="611">
        <v>4556.5</v>
      </c>
      <c r="H28" s="623">
        <f t="shared" ref="H28:H31" si="69">(G28-F28)/F28</f>
        <v>7.8308405906853368E-2</v>
      </c>
      <c r="I28" s="613">
        <f>Y28</f>
        <v>91996.7</v>
      </c>
      <c r="J28" s="614">
        <f t="shared" si="11"/>
        <v>0.26155772313574149</v>
      </c>
      <c r="K28" s="607">
        <v>84962.7</v>
      </c>
      <c r="L28" s="615">
        <f t="shared" si="41"/>
        <v>0.36853405924327104</v>
      </c>
      <c r="M28" s="616">
        <v>18740.5</v>
      </c>
      <c r="N28" s="617">
        <f t="shared" si="12"/>
        <v>0.61903568867655567</v>
      </c>
      <c r="O28" s="618">
        <v>14442.8</v>
      </c>
      <c r="P28" s="619">
        <f t="shared" si="13"/>
        <v>95.607357859531774</v>
      </c>
      <c r="Q28" s="620">
        <f t="shared" si="14"/>
        <v>26616.9</v>
      </c>
      <c r="R28" s="619">
        <f t="shared" si="42"/>
        <v>-0.26929443835909772</v>
      </c>
      <c r="S28" s="621">
        <f t="shared" si="15"/>
        <v>24863</v>
      </c>
      <c r="T28" s="376">
        <f t="shared" si="16"/>
        <v>0.78458380287250307</v>
      </c>
      <c r="U28" s="56">
        <f t="shared" ref="U28:U32" si="70">K28/I28</f>
        <v>0.92354073570030226</v>
      </c>
      <c r="V28" s="603">
        <f t="shared" ref="V28:V32" si="71">M28/I28</f>
        <v>0.20370839388804166</v>
      </c>
      <c r="W28" s="14"/>
      <c r="X28" s="419" t="s">
        <v>46</v>
      </c>
      <c r="Y28" s="468">
        <v>91996.7</v>
      </c>
      <c r="Z28" s="426">
        <v>72923.100000000006</v>
      </c>
      <c r="AA28" s="474">
        <f t="shared" si="19"/>
        <v>26.155772313574147</v>
      </c>
      <c r="AB28" s="482">
        <v>84962.7</v>
      </c>
      <c r="AC28" s="491">
        <v>62083</v>
      </c>
      <c r="AD28" s="497">
        <f t="shared" si="20"/>
        <v>0.36853405924327104</v>
      </c>
      <c r="AE28" s="516">
        <v>18740.5</v>
      </c>
      <c r="AF28" s="478">
        <v>11575.1</v>
      </c>
      <c r="AG28" s="522">
        <f t="shared" si="21"/>
        <v>0.61903568867655567</v>
      </c>
      <c r="AH28" s="526">
        <v>14442.8</v>
      </c>
      <c r="AI28" s="318">
        <v>149.5</v>
      </c>
      <c r="AJ28" s="534">
        <f t="shared" si="43"/>
        <v>95.607357859531774</v>
      </c>
      <c r="AK28" s="516">
        <v>26616.9</v>
      </c>
      <c r="AL28" s="547">
        <v>36426.300000000003</v>
      </c>
      <c r="AM28" s="552">
        <f t="shared" si="45"/>
        <v>-0.26929443835909772</v>
      </c>
      <c r="AN28" s="576">
        <v>24863</v>
      </c>
      <c r="AO28" s="565">
        <v>13932.1</v>
      </c>
      <c r="AP28" s="596">
        <f t="shared" si="53"/>
        <v>0.78458380287250307</v>
      </c>
      <c r="AQ28" s="563">
        <v>1181.5</v>
      </c>
      <c r="AR28" s="21">
        <f t="shared" si="22"/>
        <v>1180.7154161971275</v>
      </c>
      <c r="AS28" s="96">
        <f t="shared" si="44"/>
        <v>96.122647224045181</v>
      </c>
      <c r="AT28" s="96">
        <f t="shared" si="23"/>
        <v>52661.4</v>
      </c>
      <c r="AU28">
        <f t="shared" si="24"/>
        <v>52565.277352775956</v>
      </c>
      <c r="AV28" s="8">
        <f t="shared" si="25"/>
        <v>54685.632232178781</v>
      </c>
      <c r="AW28" s="18" t="s">
        <v>46</v>
      </c>
      <c r="AZ28" s="208">
        <v>213366.2</v>
      </c>
      <c r="BA28" s="319">
        <v>256068.6</v>
      </c>
      <c r="BB28" s="221">
        <v>44614.2</v>
      </c>
      <c r="BC28" s="170">
        <v>57865.3</v>
      </c>
      <c r="BD28" s="97">
        <f t="shared" si="26"/>
        <v>257980.40000000002</v>
      </c>
      <c r="BE28" s="97">
        <f t="shared" si="27"/>
        <v>313933.90000000002</v>
      </c>
      <c r="BF28" s="9">
        <f t="shared" si="28"/>
        <v>0.2168905079610699</v>
      </c>
      <c r="BG28" s="18" t="s">
        <v>46</v>
      </c>
      <c r="BH28" s="47">
        <f t="shared" si="56"/>
        <v>0</v>
      </c>
      <c r="BI28" s="4"/>
      <c r="BJ28" s="4"/>
      <c r="BK28" s="4"/>
      <c r="BL28" s="1"/>
      <c r="BM28">
        <f t="shared" si="58"/>
        <v>260673.4</v>
      </c>
      <c r="BN28" s="259">
        <v>43986.2</v>
      </c>
      <c r="BO28" s="260">
        <v>597.79999999999995</v>
      </c>
      <c r="BP28" s="320">
        <v>148093.5</v>
      </c>
      <c r="BQ28" s="321">
        <v>67995.899999999994</v>
      </c>
      <c r="BR28" s="127">
        <f t="shared" si="29"/>
        <v>38802.6</v>
      </c>
      <c r="BS28" s="171">
        <v>15713.3</v>
      </c>
      <c r="BT28" s="172">
        <v>0</v>
      </c>
      <c r="BU28" s="172">
        <v>0</v>
      </c>
      <c r="BV28" s="173">
        <v>23089.3</v>
      </c>
      <c r="BW28" s="47">
        <f t="shared" si="57"/>
        <v>0</v>
      </c>
      <c r="BX28" s="4"/>
      <c r="BY28" s="4"/>
      <c r="BZ28" s="4"/>
      <c r="CA28" s="1"/>
      <c r="CB28">
        <f t="shared" si="59"/>
        <v>235186.09999999998</v>
      </c>
      <c r="CC28" s="259">
        <v>33386.699999999997</v>
      </c>
      <c r="CD28" s="260">
        <v>533.70000000000005</v>
      </c>
      <c r="CE28" s="261">
        <v>151999.4</v>
      </c>
      <c r="CF28" s="262">
        <v>49266.3</v>
      </c>
      <c r="CG28" s="123">
        <f t="shared" si="30"/>
        <v>23935.1</v>
      </c>
      <c r="CH28" s="293">
        <v>11781.6</v>
      </c>
      <c r="CI28" s="294"/>
      <c r="CJ28" s="294"/>
      <c r="CK28" s="295">
        <v>12153.5</v>
      </c>
      <c r="CL28">
        <f t="shared" si="9"/>
        <v>260673.4</v>
      </c>
      <c r="CM28" s="121">
        <f t="shared" si="31"/>
        <v>322565.3</v>
      </c>
      <c r="CN28" s="96">
        <f>BI28+BN28+BS28</f>
        <v>59699.5</v>
      </c>
      <c r="CO28" s="119">
        <f>BJ28+BO28+BT28</f>
        <v>597.79999999999995</v>
      </c>
      <c r="CP28" s="119">
        <f>BK28+BP28+BV28</f>
        <v>171182.8</v>
      </c>
      <c r="CQ28" s="120">
        <f t="shared" si="35"/>
        <v>91085.2</v>
      </c>
      <c r="CR28" s="8">
        <f t="shared" si="36"/>
        <v>259121.19999999998</v>
      </c>
      <c r="CS28" s="96">
        <f t="shared" si="37"/>
        <v>45168.299999999996</v>
      </c>
      <c r="CT28" s="118">
        <f t="shared" si="38"/>
        <v>533.70000000000005</v>
      </c>
      <c r="CU28" s="118">
        <f t="shared" si="39"/>
        <v>151999.4</v>
      </c>
      <c r="CV28" s="96">
        <f t="shared" si="40"/>
        <v>61419.8</v>
      </c>
      <c r="CW28" s="18" t="s">
        <v>46</v>
      </c>
    </row>
    <row r="29" spans="1:101" ht="21.6" customHeight="1" thickBot="1">
      <c r="A29" s="57">
        <v>26</v>
      </c>
      <c r="B29" s="58" t="s">
        <v>40</v>
      </c>
      <c r="C29" s="607">
        <v>579.70000000000005</v>
      </c>
      <c r="D29" s="608">
        <v>463.7</v>
      </c>
      <c r="E29" s="624">
        <f t="shared" si="68"/>
        <v>-0.20010350181128178</v>
      </c>
      <c r="F29" s="610">
        <v>1874.3</v>
      </c>
      <c r="G29" s="611">
        <v>1027.8</v>
      </c>
      <c r="H29" s="625">
        <f t="shared" si="69"/>
        <v>-0.45163527717014351</v>
      </c>
      <c r="I29" s="613">
        <f t="shared" si="10"/>
        <v>66318.600000000006</v>
      </c>
      <c r="J29" s="614">
        <f t="shared" si="11"/>
        <v>0.17968102402459032</v>
      </c>
      <c r="K29" s="607">
        <v>51548.5</v>
      </c>
      <c r="L29" s="615">
        <f t="shared" si="41"/>
        <v>0.10336627475154801</v>
      </c>
      <c r="M29" s="616">
        <v>4060.1</v>
      </c>
      <c r="N29" s="617">
        <f t="shared" si="12"/>
        <v>-0.33713735285954521</v>
      </c>
      <c r="O29" s="618">
        <v>1778.7</v>
      </c>
      <c r="P29" s="619">
        <f t="shared" si="13"/>
        <v>-0.23069936421435053</v>
      </c>
      <c r="Q29" s="620">
        <f t="shared" si="14"/>
        <v>45709.7</v>
      </c>
      <c r="R29" s="619">
        <f t="shared" si="42"/>
        <v>0.19402591296170515</v>
      </c>
      <c r="S29" s="621">
        <f t="shared" si="15"/>
        <v>0</v>
      </c>
      <c r="T29" s="376"/>
      <c r="U29" s="60">
        <f t="shared" si="70"/>
        <v>0.77728570868504454</v>
      </c>
      <c r="V29" s="602">
        <f t="shared" si="71"/>
        <v>6.1221135548699755E-2</v>
      </c>
      <c r="W29" s="15"/>
      <c r="X29" s="418" t="s">
        <v>40</v>
      </c>
      <c r="Y29" s="468">
        <v>66318.600000000006</v>
      </c>
      <c r="Z29" s="427">
        <v>56217.4</v>
      </c>
      <c r="AA29" s="474">
        <f t="shared" si="19"/>
        <v>17.968102402459035</v>
      </c>
      <c r="AB29" s="482">
        <v>51548.5</v>
      </c>
      <c r="AC29" s="491">
        <v>46719.3</v>
      </c>
      <c r="AD29" s="497">
        <f t="shared" si="20"/>
        <v>0.10336627475154801</v>
      </c>
      <c r="AE29" s="517">
        <v>4060.1</v>
      </c>
      <c r="AF29" s="478">
        <v>6125.1</v>
      </c>
      <c r="AG29" s="522">
        <f t="shared" si="21"/>
        <v>-0.33713735285954521</v>
      </c>
      <c r="AH29" s="526">
        <v>1778.7</v>
      </c>
      <c r="AI29" s="318">
        <v>2312.1</v>
      </c>
      <c r="AJ29" s="533">
        <f t="shared" si="43"/>
        <v>-0.23069936421435053</v>
      </c>
      <c r="AK29" s="516">
        <v>45709.7</v>
      </c>
      <c r="AL29" s="547">
        <v>38282</v>
      </c>
      <c r="AM29" s="552">
        <f t="shared" si="45"/>
        <v>0.19402591296170515</v>
      </c>
      <c r="AN29" s="589">
        <v>0</v>
      </c>
      <c r="AO29" s="565">
        <v>0</v>
      </c>
      <c r="AP29" s="596"/>
      <c r="AQ29" s="1"/>
      <c r="AR29" s="21">
        <f t="shared" si="22"/>
        <v>0</v>
      </c>
      <c r="AS29" s="96">
        <f t="shared" si="44"/>
        <v>-3.6673451252645373E-2</v>
      </c>
      <c r="AT29" s="96">
        <f t="shared" si="23"/>
        <v>45709.7</v>
      </c>
      <c r="AU29">
        <f t="shared" si="24"/>
        <v>45709.736673451247</v>
      </c>
      <c r="AV29" s="8">
        <f t="shared" si="25"/>
        <v>-124639855.56896301</v>
      </c>
      <c r="AW29" s="19" t="s">
        <v>40</v>
      </c>
      <c r="AZ29" s="209">
        <v>183819.1</v>
      </c>
      <c r="BA29" s="323">
        <v>208915.9</v>
      </c>
      <c r="BB29" s="103"/>
      <c r="BC29" s="103"/>
      <c r="BD29" s="97">
        <f t="shared" si="26"/>
        <v>183819.1</v>
      </c>
      <c r="BE29" s="97">
        <f t="shared" si="27"/>
        <v>208915.9</v>
      </c>
      <c r="BF29" s="9">
        <f t="shared" si="28"/>
        <v>0.13652988182403236</v>
      </c>
      <c r="BG29" s="19" t="s">
        <v>40</v>
      </c>
      <c r="BH29" s="47">
        <f t="shared" si="56"/>
        <v>0</v>
      </c>
      <c r="BI29" s="4"/>
      <c r="BJ29" s="4"/>
      <c r="BK29" s="4"/>
      <c r="BL29" s="1"/>
      <c r="BM29">
        <f t="shared" si="58"/>
        <v>209489.3</v>
      </c>
      <c r="BN29" s="324">
        <v>24717.5</v>
      </c>
      <c r="BO29" s="324">
        <v>7660</v>
      </c>
      <c r="BP29" s="322">
        <v>173374.8</v>
      </c>
      <c r="BQ29" s="325">
        <f>500+3237</f>
        <v>3737</v>
      </c>
      <c r="BR29" s="127">
        <f t="shared" si="29"/>
        <v>0</v>
      </c>
      <c r="BS29" s="88"/>
      <c r="BT29" s="88"/>
      <c r="BU29" s="88"/>
      <c r="BV29" s="88"/>
      <c r="BW29" s="47">
        <f t="shared" si="57"/>
        <v>0</v>
      </c>
      <c r="BX29" s="4"/>
      <c r="BY29" s="4"/>
      <c r="BZ29" s="4"/>
      <c r="CA29" s="1"/>
      <c r="CB29">
        <f t="shared" si="59"/>
        <v>170974.1</v>
      </c>
      <c r="CC29" s="263">
        <v>23352.799999999999</v>
      </c>
      <c r="CD29" s="263">
        <v>7297.2</v>
      </c>
      <c r="CF29" s="186">
        <v>140324.1</v>
      </c>
      <c r="CG29" s="123">
        <f t="shared" si="30"/>
        <v>0</v>
      </c>
      <c r="CH29" s="296"/>
      <c r="CI29" s="296"/>
      <c r="CJ29" s="296"/>
      <c r="CK29" s="296"/>
      <c r="CL29">
        <f t="shared" si="9"/>
        <v>209489.3</v>
      </c>
      <c r="CM29" s="121">
        <f t="shared" si="31"/>
        <v>209489.3</v>
      </c>
      <c r="CN29" s="96">
        <f t="shared" si="32"/>
        <v>24717.5</v>
      </c>
      <c r="CO29" s="119">
        <f t="shared" si="33"/>
        <v>7660</v>
      </c>
      <c r="CP29" s="119">
        <f t="shared" si="34"/>
        <v>173374.8</v>
      </c>
      <c r="CQ29" s="120">
        <f t="shared" si="35"/>
        <v>3737</v>
      </c>
      <c r="CR29" s="8">
        <f t="shared" si="36"/>
        <v>170974.1</v>
      </c>
      <c r="CS29" s="96">
        <f t="shared" si="37"/>
        <v>23352.799999999999</v>
      </c>
      <c r="CT29" s="118">
        <f t="shared" si="38"/>
        <v>7297.2</v>
      </c>
      <c r="CU29" s="118">
        <f t="shared" si="39"/>
        <v>0</v>
      </c>
      <c r="CV29" s="96">
        <f t="shared" si="40"/>
        <v>140324.1</v>
      </c>
      <c r="CW29" s="19" t="s">
        <v>40</v>
      </c>
    </row>
    <row r="30" spans="1:101" ht="24" customHeight="1" thickBot="1">
      <c r="A30" s="61">
        <v>27</v>
      </c>
      <c r="B30" s="62" t="s">
        <v>41</v>
      </c>
      <c r="C30" s="607">
        <v>1268.5</v>
      </c>
      <c r="D30" s="608">
        <v>1289.9000000000001</v>
      </c>
      <c r="E30" s="624">
        <f t="shared" si="68"/>
        <v>1.6870319274734008E-2</v>
      </c>
      <c r="F30" s="610">
        <v>6248.5</v>
      </c>
      <c r="G30" s="611">
        <v>6316.2</v>
      </c>
      <c r="H30" s="625">
        <f t="shared" si="69"/>
        <v>1.0834600304072949E-2</v>
      </c>
      <c r="I30" s="613">
        <f t="shared" si="10"/>
        <v>113145.5</v>
      </c>
      <c r="J30" s="614">
        <f t="shared" si="11"/>
        <v>0.18321596563256212</v>
      </c>
      <c r="K30" s="607">
        <v>96310</v>
      </c>
      <c r="L30" s="615">
        <f t="shared" si="41"/>
        <v>0.12983679483449559</v>
      </c>
      <c r="M30" s="616">
        <v>53364.9</v>
      </c>
      <c r="N30" s="617">
        <f t="shared" si="12"/>
        <v>0.14465860731690572</v>
      </c>
      <c r="O30" s="618">
        <v>4322.7</v>
      </c>
      <c r="P30" s="619">
        <f t="shared" si="13"/>
        <v>7.1062216605961431E-2</v>
      </c>
      <c r="Q30" s="620">
        <f t="shared" si="14"/>
        <v>0</v>
      </c>
      <c r="R30" s="619"/>
      <c r="S30" s="621">
        <f t="shared" si="15"/>
        <v>38622.400000000001</v>
      </c>
      <c r="T30" s="376">
        <f t="shared" si="16"/>
        <v>0.11671586811890478</v>
      </c>
      <c r="U30" s="60">
        <f t="shared" ref="U30" si="72">K30/I30</f>
        <v>0.85120486453283606</v>
      </c>
      <c r="V30" s="602">
        <f t="shared" ref="V30" si="73">M30/I30</f>
        <v>0.47164845265609329</v>
      </c>
      <c r="W30" s="14"/>
      <c r="X30" s="419" t="s">
        <v>41</v>
      </c>
      <c r="Y30" s="468">
        <v>113145.5</v>
      </c>
      <c r="Z30" s="428">
        <v>95625.4</v>
      </c>
      <c r="AA30" s="474">
        <f t="shared" si="19"/>
        <v>18.321596563256215</v>
      </c>
      <c r="AB30" s="482">
        <v>96310</v>
      </c>
      <c r="AC30" s="491">
        <v>85242.4</v>
      </c>
      <c r="AD30" s="497">
        <f t="shared" si="20"/>
        <v>0.12983679483449559</v>
      </c>
      <c r="AE30" s="518">
        <v>53364.9</v>
      </c>
      <c r="AF30" s="478">
        <v>46620.800000000003</v>
      </c>
      <c r="AG30" s="522">
        <f t="shared" si="21"/>
        <v>0.14465860731690572</v>
      </c>
      <c r="AH30" s="526">
        <v>4322.7</v>
      </c>
      <c r="AI30" s="318">
        <v>4035.9</v>
      </c>
      <c r="AJ30" s="533">
        <f t="shared" si="43"/>
        <v>7.1062216605961431E-2</v>
      </c>
      <c r="AK30" s="516">
        <v>0</v>
      </c>
      <c r="AL30" s="547">
        <v>0</v>
      </c>
      <c r="AM30" s="552"/>
      <c r="AN30" s="590">
        <v>38622.400000000001</v>
      </c>
      <c r="AO30" s="565">
        <v>34585.699999999997</v>
      </c>
      <c r="AP30" s="596">
        <f t="shared" si="53"/>
        <v>0.11671586811890478</v>
      </c>
      <c r="AQ30" s="428">
        <v>2645.6</v>
      </c>
      <c r="AR30" s="21">
        <f t="shared" si="22"/>
        <v>2645.4832841318812</v>
      </c>
      <c r="AS30" s="96">
        <f t="shared" si="44"/>
        <v>0.18777808472486621</v>
      </c>
      <c r="AT30" s="96">
        <f t="shared" si="23"/>
        <v>41268</v>
      </c>
      <c r="AU30">
        <f t="shared" si="24"/>
        <v>41267.812221915272</v>
      </c>
      <c r="AV30" s="8">
        <f t="shared" si="25"/>
        <v>21976905.495857604</v>
      </c>
      <c r="AW30" s="18" t="s">
        <v>41</v>
      </c>
      <c r="AZ30" s="136">
        <f>204157.8+706.7</f>
        <v>204864.5</v>
      </c>
      <c r="BA30" s="136">
        <v>210360.6</v>
      </c>
      <c r="BB30" s="136">
        <f>154489.6+517.4</f>
        <v>155007</v>
      </c>
      <c r="BC30" s="136">
        <v>168960.6</v>
      </c>
      <c r="BD30" s="97">
        <f t="shared" si="26"/>
        <v>359871.5</v>
      </c>
      <c r="BE30" s="97">
        <f t="shared" si="27"/>
        <v>379321.2</v>
      </c>
      <c r="BF30" s="9">
        <f t="shared" si="28"/>
        <v>5.404623594810929E-2</v>
      </c>
      <c r="BG30" s="18" t="s">
        <v>41</v>
      </c>
      <c r="BH30" s="47">
        <f t="shared" si="56"/>
        <v>0</v>
      </c>
      <c r="BI30" s="4"/>
      <c r="BJ30" s="4"/>
      <c r="BK30" s="4"/>
      <c r="BL30" s="1"/>
      <c r="BM30">
        <f t="shared" si="58"/>
        <v>205940</v>
      </c>
      <c r="BN30" s="137">
        <v>93851.199999999997</v>
      </c>
      <c r="BO30" s="324">
        <v>11107.3</v>
      </c>
      <c r="BP30" s="322"/>
      <c r="BQ30" s="137">
        <v>100981.5</v>
      </c>
      <c r="BR30" s="127">
        <f t="shared" si="29"/>
        <v>162327.20000000001</v>
      </c>
      <c r="BS30" s="375">
        <v>108940</v>
      </c>
      <c r="BT30" s="89">
        <v>6458.1</v>
      </c>
      <c r="BU30" s="89"/>
      <c r="BV30" s="137">
        <v>46929.1</v>
      </c>
      <c r="BW30" s="47">
        <f t="shared" si="57"/>
        <v>0</v>
      </c>
      <c r="BX30" s="4"/>
      <c r="BY30" s="4"/>
      <c r="BZ30" s="4"/>
      <c r="CA30" s="1"/>
      <c r="CB30">
        <f t="shared" si="59"/>
        <v>183755</v>
      </c>
      <c r="CC30" s="137">
        <v>84512.1</v>
      </c>
      <c r="CD30" s="86">
        <v>9028</v>
      </c>
      <c r="CE30" s="36"/>
      <c r="CF30" s="137">
        <v>90214.9</v>
      </c>
      <c r="CG30" s="123">
        <f t="shared" si="30"/>
        <v>137097.5</v>
      </c>
      <c r="CH30" s="137">
        <v>91733.2</v>
      </c>
      <c r="CI30" s="297">
        <v>3539.8</v>
      </c>
      <c r="CJ30" s="297"/>
      <c r="CK30" s="137">
        <v>41824.5</v>
      </c>
      <c r="CL30">
        <f t="shared" si="9"/>
        <v>205940</v>
      </c>
      <c r="CM30" s="121">
        <f t="shared" si="31"/>
        <v>368267.2</v>
      </c>
      <c r="CN30" s="96">
        <f t="shared" si="32"/>
        <v>202791.2</v>
      </c>
      <c r="CO30" s="119">
        <f t="shared" si="33"/>
        <v>17565.400000000001</v>
      </c>
      <c r="CP30" s="119">
        <f t="shared" si="34"/>
        <v>0</v>
      </c>
      <c r="CQ30" s="120">
        <f t="shared" si="35"/>
        <v>147910.6</v>
      </c>
      <c r="CR30" s="8">
        <f t="shared" si="36"/>
        <v>320852.5</v>
      </c>
      <c r="CS30" s="96">
        <f t="shared" si="37"/>
        <v>176245.3</v>
      </c>
      <c r="CT30" s="118">
        <f t="shared" si="38"/>
        <v>12567.8</v>
      </c>
      <c r="CU30" s="118">
        <f t="shared" si="39"/>
        <v>0</v>
      </c>
      <c r="CV30" s="96">
        <f t="shared" si="40"/>
        <v>132039.4</v>
      </c>
      <c r="CW30" s="18" t="s">
        <v>41</v>
      </c>
    </row>
    <row r="31" spans="1:101" ht="24.6" customHeight="1" thickBot="1">
      <c r="A31" s="68">
        <v>28</v>
      </c>
      <c r="B31" s="69" t="s">
        <v>42</v>
      </c>
      <c r="C31" s="632">
        <v>868.1</v>
      </c>
      <c r="D31" s="633">
        <v>758</v>
      </c>
      <c r="E31" s="634">
        <f t="shared" si="68"/>
        <v>-0.12682870637023386</v>
      </c>
      <c r="F31" s="635">
        <v>4542.7</v>
      </c>
      <c r="G31" s="633">
        <v>3791.9</v>
      </c>
      <c r="H31" s="636">
        <f t="shared" si="69"/>
        <v>-0.16527615735135487</v>
      </c>
      <c r="I31" s="613">
        <f t="shared" si="10"/>
        <v>97654</v>
      </c>
      <c r="J31" s="614">
        <f t="shared" si="11"/>
        <v>0.29189046170128324</v>
      </c>
      <c r="K31" s="632">
        <v>72640</v>
      </c>
      <c r="L31" s="615">
        <f t="shared" si="41"/>
        <v>0.17454927641684859</v>
      </c>
      <c r="M31" s="637">
        <v>18193</v>
      </c>
      <c r="N31" s="617">
        <f t="shared" si="12"/>
        <v>-8.4477872247656419E-3</v>
      </c>
      <c r="O31" s="638">
        <v>860</v>
      </c>
      <c r="P31" s="619">
        <f t="shared" si="13"/>
        <v>9.2757306226175354E-2</v>
      </c>
      <c r="Q31" s="620">
        <f t="shared" si="14"/>
        <v>0</v>
      </c>
      <c r="R31" s="619"/>
      <c r="S31" s="621">
        <f t="shared" si="15"/>
        <v>53587.4</v>
      </c>
      <c r="T31" s="376">
        <f t="shared" si="16"/>
        <v>0.25468040271599163</v>
      </c>
      <c r="U31" s="70">
        <f t="shared" si="70"/>
        <v>0.7438507383210109</v>
      </c>
      <c r="V31" s="605">
        <f t="shared" si="71"/>
        <v>0.18630061236610893</v>
      </c>
      <c r="W31" s="15"/>
      <c r="X31" s="418" t="s">
        <v>42</v>
      </c>
      <c r="Y31" s="469">
        <v>97654</v>
      </c>
      <c r="Z31" s="470">
        <v>75590</v>
      </c>
      <c r="AA31" s="474">
        <f t="shared" si="19"/>
        <v>29.189046170128325</v>
      </c>
      <c r="AB31" s="484">
        <v>72640</v>
      </c>
      <c r="AC31" s="496">
        <v>61845</v>
      </c>
      <c r="AD31" s="497">
        <f t="shared" si="20"/>
        <v>0.17454927641684859</v>
      </c>
      <c r="AE31" s="519">
        <v>18193</v>
      </c>
      <c r="AF31" s="520">
        <v>18348</v>
      </c>
      <c r="AG31" s="522">
        <f t="shared" si="21"/>
        <v>-8.4477872247656419E-3</v>
      </c>
      <c r="AH31" s="527">
        <v>860</v>
      </c>
      <c r="AI31" s="185">
        <v>787</v>
      </c>
      <c r="AJ31" s="533">
        <f t="shared" si="43"/>
        <v>9.2757306226175354E-2</v>
      </c>
      <c r="AK31" s="542">
        <v>0</v>
      </c>
      <c r="AL31" s="550">
        <v>0</v>
      </c>
      <c r="AM31" s="552"/>
      <c r="AN31" s="591">
        <v>53587.4</v>
      </c>
      <c r="AO31" s="185">
        <v>42710</v>
      </c>
      <c r="AP31" s="596">
        <f t="shared" si="53"/>
        <v>0.25468040271599163</v>
      </c>
      <c r="AQ31" s="564">
        <v>419.8</v>
      </c>
      <c r="AR31" s="21">
        <f t="shared" si="22"/>
        <v>419.54531959728399</v>
      </c>
      <c r="AS31" s="96">
        <f t="shared" si="44"/>
        <v>0.34743770894216697</v>
      </c>
      <c r="AT31" s="96">
        <f t="shared" si="23"/>
        <v>54007.200000000004</v>
      </c>
      <c r="AU31">
        <f t="shared" si="24"/>
        <v>54006.85256229106</v>
      </c>
      <c r="AV31" s="8">
        <f t="shared" si="25"/>
        <v>15544326.701532796</v>
      </c>
      <c r="AW31" s="19" t="s">
        <v>42</v>
      </c>
      <c r="AZ31" s="210">
        <v>233280</v>
      </c>
      <c r="BA31" s="343">
        <v>271004</v>
      </c>
      <c r="BB31" s="222">
        <v>17318</v>
      </c>
      <c r="BC31" s="343">
        <v>24777</v>
      </c>
      <c r="BD31" s="97">
        <f t="shared" si="26"/>
        <v>250598</v>
      </c>
      <c r="BE31" s="97">
        <f t="shared" si="27"/>
        <v>295781</v>
      </c>
      <c r="BF31" s="9">
        <f t="shared" si="28"/>
        <v>0.18030072067614267</v>
      </c>
      <c r="BG31" s="19" t="s">
        <v>42</v>
      </c>
      <c r="BH31" s="47">
        <f t="shared" si="56"/>
        <v>0</v>
      </c>
      <c r="BI31" s="4"/>
      <c r="BJ31" s="4"/>
      <c r="BK31" s="4"/>
      <c r="BL31" s="1"/>
      <c r="BM31">
        <f t="shared" si="58"/>
        <v>321052</v>
      </c>
      <c r="BN31" s="343">
        <v>60664</v>
      </c>
      <c r="BO31" s="343">
        <v>4036</v>
      </c>
      <c r="BP31" s="342">
        <v>88000</v>
      </c>
      <c r="BQ31" s="342">
        <v>168352</v>
      </c>
      <c r="BR31" s="127">
        <f t="shared" si="29"/>
        <v>9341</v>
      </c>
      <c r="BS31" s="342">
        <v>8957</v>
      </c>
      <c r="BT31" s="343">
        <v>384</v>
      </c>
      <c r="BU31" s="116"/>
      <c r="BV31" s="116"/>
      <c r="BW31" s="47">
        <f t="shared" si="57"/>
        <v>0</v>
      </c>
      <c r="BX31" s="4"/>
      <c r="BY31" s="4"/>
      <c r="BZ31" s="4"/>
      <c r="CA31" s="1"/>
      <c r="CB31">
        <f t="shared" si="59"/>
        <v>273639</v>
      </c>
      <c r="CC31" s="264">
        <v>67754</v>
      </c>
      <c r="CD31" s="264">
        <v>3208</v>
      </c>
      <c r="CF31" s="187">
        <v>202677</v>
      </c>
      <c r="CG31" s="123">
        <f t="shared" si="30"/>
        <v>7059</v>
      </c>
      <c r="CH31" s="187">
        <v>6784</v>
      </c>
      <c r="CI31" s="264">
        <v>275</v>
      </c>
      <c r="CJ31" s="116">
        <v>0</v>
      </c>
      <c r="CK31" s="116">
        <v>0</v>
      </c>
      <c r="CL31">
        <f t="shared" si="9"/>
        <v>321052</v>
      </c>
      <c r="CM31" s="121">
        <f t="shared" si="31"/>
        <v>330393</v>
      </c>
      <c r="CN31" s="96">
        <f t="shared" si="32"/>
        <v>69621</v>
      </c>
      <c r="CO31" s="119">
        <f t="shared" si="33"/>
        <v>4420</v>
      </c>
      <c r="CP31" s="119">
        <f t="shared" si="34"/>
        <v>88000</v>
      </c>
      <c r="CQ31" s="120">
        <f t="shared" si="35"/>
        <v>168352</v>
      </c>
      <c r="CR31" s="8">
        <f t="shared" si="36"/>
        <v>280698</v>
      </c>
      <c r="CS31" s="96">
        <f t="shared" si="37"/>
        <v>74538</v>
      </c>
      <c r="CT31" s="118">
        <f t="shared" si="38"/>
        <v>3483</v>
      </c>
      <c r="CU31" s="118">
        <f t="shared" si="39"/>
        <v>0</v>
      </c>
      <c r="CV31" s="96">
        <f t="shared" si="40"/>
        <v>202677</v>
      </c>
      <c r="CW31" s="19" t="s">
        <v>42</v>
      </c>
    </row>
    <row r="32" spans="1:101" ht="32.450000000000003" customHeight="1" thickBot="1">
      <c r="A32" s="71"/>
      <c r="B32" s="142" t="s">
        <v>49</v>
      </c>
      <c r="C32" s="639">
        <f>SUM(C8:C31)</f>
        <v>43392.399999999994</v>
      </c>
      <c r="D32" s="640">
        <f>SUM(D8:D31)</f>
        <v>35182.769999999997</v>
      </c>
      <c r="E32" s="641">
        <f t="shared" si="68"/>
        <v>-0.18919511250818113</v>
      </c>
      <c r="F32" s="642">
        <v>230660.8</v>
      </c>
      <c r="G32" s="643">
        <f>SUM(G8:G31)</f>
        <v>188527.30000000002</v>
      </c>
      <c r="H32" s="644">
        <f>(G32-F32)/F32</f>
        <v>-0.18266432787885922</v>
      </c>
      <c r="I32" s="642">
        <f>SUM(I8:I31)</f>
        <v>5112852.2299999995</v>
      </c>
      <c r="J32" s="614">
        <f t="shared" si="11"/>
        <v>7.9352390536982911E-2</v>
      </c>
      <c r="K32" s="639">
        <f>SUM(K8:K31)</f>
        <v>4445792.9000000004</v>
      </c>
      <c r="L32" s="615">
        <f t="shared" si="41"/>
        <v>1.8852350760683374E-2</v>
      </c>
      <c r="M32" s="645">
        <f>SUM(M8:M31)</f>
        <v>741050.70000000007</v>
      </c>
      <c r="N32" s="646">
        <f>(M32-AF32)/AF32</f>
        <v>-8.2365270161786019E-2</v>
      </c>
      <c r="O32" s="647">
        <f>SUM(O8:O31)</f>
        <v>136933.60000000003</v>
      </c>
      <c r="P32" s="648">
        <f>(O32-AI32)/AI32</f>
        <v>0.28607305807416294</v>
      </c>
      <c r="Q32" s="645">
        <f>SUM(Q8:Q31)</f>
        <v>1022846.0999999999</v>
      </c>
      <c r="R32" s="649">
        <f>(Q32-AL32)/AL32</f>
        <v>1.2808659777277038E-2</v>
      </c>
      <c r="S32" s="650">
        <f>SUM(S8:S31)</f>
        <v>2500716.1999999993</v>
      </c>
      <c r="T32" s="139">
        <f t="shared" ref="T32" si="74">(CQ32-CV32)/CV32</f>
        <v>0.2541751901069404</v>
      </c>
      <c r="U32" s="140">
        <f t="shared" si="70"/>
        <v>0.86953283607807319</v>
      </c>
      <c r="V32" s="141">
        <f t="shared" si="71"/>
        <v>0.14493880649470681</v>
      </c>
      <c r="W32" s="31"/>
      <c r="Y32" s="3">
        <f t="shared" ref="Y32" si="75">SUM(Y8:Y31)</f>
        <v>5112852.2299999995</v>
      </c>
      <c r="Z32" s="188">
        <f>SUM(Z8:Z31)</f>
        <v>4736962.9000000004</v>
      </c>
      <c r="AA32" s="467">
        <f t="shared" si="19"/>
        <v>7.9352390536982913</v>
      </c>
      <c r="AB32" s="188">
        <f>SUM(AB8:AB31)</f>
        <v>4445792.9000000004</v>
      </c>
      <c r="AC32" s="188">
        <f>SUM(AC8:AC31)</f>
        <v>4363530.1000000006</v>
      </c>
      <c r="AD32" s="3"/>
      <c r="AE32" s="122">
        <f>SUM(AE8:AE31)</f>
        <v>741050.70000000007</v>
      </c>
      <c r="AF32" s="3">
        <f>SUM(AF8:AF31)</f>
        <v>807566.1</v>
      </c>
      <c r="AG32" s="521">
        <f>(AE32-AF32)/AF32</f>
        <v>-8.2365270161786019E-2</v>
      </c>
      <c r="AH32" s="523">
        <f>SUM(AH8:AH31)</f>
        <v>136933.60000000003</v>
      </c>
      <c r="AI32" s="530">
        <f>SUM(AI8:AI31)</f>
        <v>106474.2</v>
      </c>
      <c r="AJ32" s="521">
        <f>(AH32-AI32)/AI32</f>
        <v>0.28607305807416294</v>
      </c>
      <c r="AK32" s="188">
        <f>SUM(AK8:AK31)</f>
        <v>1022846.0999999999</v>
      </c>
      <c r="AL32" s="8">
        <f>SUM(AL8:AL31)</f>
        <v>1009910.5000000001</v>
      </c>
      <c r="AM32" s="521">
        <f>(AK32-AL32)/AL32</f>
        <v>1.2808659777277038E-2</v>
      </c>
      <c r="AN32" s="3">
        <f>SUM(AN8:AN31)</f>
        <v>2500716.1999999993</v>
      </c>
      <c r="AO32" s="594">
        <f>SUM(AO8:AO31)</f>
        <v>2439579.2000000002</v>
      </c>
      <c r="AP32" s="597">
        <f>(AN32-AO32)/AO32</f>
        <v>2.5060469444894047E-2</v>
      </c>
      <c r="AQ32" s="98">
        <f>SUM(AQ8:AQ31)</f>
        <v>55457.339935999989</v>
      </c>
      <c r="AR32" s="21">
        <f>AQ32-AP32</f>
        <v>55457.314875530545</v>
      </c>
      <c r="AS32" s="96">
        <f t="shared" si="44"/>
        <v>0.32394218729633401</v>
      </c>
      <c r="AT32" s="96">
        <f>AK32+AN32+AQ32</f>
        <v>3579019.6399359987</v>
      </c>
      <c r="AU32">
        <f t="shared" si="24"/>
        <v>3579019.3159938115</v>
      </c>
      <c r="AV32" s="8">
        <f t="shared" si="25"/>
        <v>1104832731.3786445</v>
      </c>
      <c r="AX32">
        <f t="shared" ref="AX32:BC32" si="76">SUM(AX8:AX31)</f>
        <v>5657363.5946129989</v>
      </c>
      <c r="AY32">
        <f t="shared" si="76"/>
        <v>6681831.0032975404</v>
      </c>
      <c r="AZ32">
        <f t="shared" si="76"/>
        <v>7017120.1853870004</v>
      </c>
      <c r="BA32">
        <f t="shared" si="76"/>
        <v>8237855.1005024584</v>
      </c>
      <c r="BB32" s="90">
        <f t="shared" si="76"/>
        <v>3623525.92</v>
      </c>
      <c r="BC32" s="98">
        <f t="shared" si="76"/>
        <v>3994263.8534399997</v>
      </c>
      <c r="BD32" s="97">
        <f t="shared" si="26"/>
        <v>16298009.699999999</v>
      </c>
      <c r="BE32" s="97">
        <f t="shared" si="27"/>
        <v>18913949.95724</v>
      </c>
      <c r="BF32" s="9">
        <f t="shared" si="28"/>
        <v>0.16050673090714881</v>
      </c>
      <c r="BG32" s="19"/>
      <c r="BH32" s="6">
        <f t="shared" ref="BH32:BQ32" si="77">SUM(BH8:BH31)</f>
        <v>6619257.7495324481</v>
      </c>
      <c r="BI32" s="6">
        <f t="shared" si="77"/>
        <v>947514.31330000004</v>
      </c>
      <c r="BJ32" s="6">
        <f t="shared" si="77"/>
        <v>152792.21153926814</v>
      </c>
      <c r="BK32" s="6">
        <f t="shared" si="77"/>
        <v>1660043.6321011549</v>
      </c>
      <c r="BL32" s="6">
        <f t="shared" si="77"/>
        <v>3858907.5925920256</v>
      </c>
      <c r="BM32" s="43">
        <f t="shared" si="77"/>
        <v>8454277.9265975505</v>
      </c>
      <c r="BN32" s="6">
        <f t="shared" si="77"/>
        <v>1615860.3892999999</v>
      </c>
      <c r="BO32" s="6">
        <f t="shared" si="77"/>
        <v>189441.19961073183</v>
      </c>
      <c r="BP32" s="6">
        <f t="shared" si="77"/>
        <v>2517805.1697788443</v>
      </c>
      <c r="BQ32" s="6">
        <f t="shared" si="77"/>
        <v>4131171.1679079738</v>
      </c>
      <c r="BR32" s="127">
        <f t="shared" si="29"/>
        <v>3546800.6549999998</v>
      </c>
      <c r="BS32" s="128">
        <f>SUM(BS8:BS31)</f>
        <v>887928.93500000017</v>
      </c>
      <c r="BT32" s="128">
        <f>SUM(BT8:BT31)</f>
        <v>94464.900000000009</v>
      </c>
      <c r="BU32" s="128">
        <f>SUM(BU8:BU31)</f>
        <v>94050.2</v>
      </c>
      <c r="BV32" s="128">
        <f>SUM(BV8:BV31)</f>
        <v>2470356.6199999996</v>
      </c>
      <c r="BW32" s="6">
        <f t="shared" ref="BW32:CC32" si="78">SUM(BW8:BW31)</f>
        <v>5233195.6709286263</v>
      </c>
      <c r="BX32" s="5">
        <f t="shared" si="78"/>
        <v>804201.9</v>
      </c>
      <c r="BY32" s="6">
        <f t="shared" si="78"/>
        <v>161266.96818315331</v>
      </c>
      <c r="BZ32" s="6">
        <f t="shared" si="78"/>
        <v>1431192.2281104431</v>
      </c>
      <c r="CA32" s="5">
        <f t="shared" si="78"/>
        <v>2836534.5746350293</v>
      </c>
      <c r="CB32" s="6">
        <f t="shared" si="78"/>
        <v>6915165.7453649696</v>
      </c>
      <c r="CC32" s="6">
        <f t="shared" si="78"/>
        <v>1469540.2000000002</v>
      </c>
      <c r="CD32" s="6"/>
      <c r="CE32" s="6"/>
      <c r="CF32" s="91">
        <f>SUM(CF8:CF31)</f>
        <v>3407439.8253649706</v>
      </c>
      <c r="CG32" s="125">
        <f t="shared" si="30"/>
        <v>3105718.7199999997</v>
      </c>
      <c r="CH32" s="87">
        <f>SUM(CH8:CH31)</f>
        <v>832625.49999999988</v>
      </c>
      <c r="CI32" s="124">
        <f>SUM(CI8:CI31)</f>
        <v>70676.420000000013</v>
      </c>
      <c r="CJ32" s="87">
        <f>SUM(CJ8:CJ31)</f>
        <v>105901.4</v>
      </c>
      <c r="CK32" s="90">
        <f>SUM(CK8:CK31)</f>
        <v>2096515.4</v>
      </c>
      <c r="CL32">
        <f t="shared" si="9"/>
        <v>15073535.676129999</v>
      </c>
      <c r="CM32" s="121">
        <f t="shared" si="31"/>
        <v>18620336.331129998</v>
      </c>
      <c r="CN32" s="96">
        <f t="shared" si="32"/>
        <v>3451303.6376</v>
      </c>
      <c r="CO32" s="119">
        <f t="shared" si="33"/>
        <v>436698.31114999996</v>
      </c>
      <c r="CP32" s="119">
        <f t="shared" si="34"/>
        <v>4271899.0018799994</v>
      </c>
      <c r="CQ32" s="120">
        <f t="shared" si="35"/>
        <v>10460435.380499998</v>
      </c>
      <c r="CR32" s="148">
        <f t="shared" si="36"/>
        <v>15254080.136293594</v>
      </c>
      <c r="CS32" s="96">
        <f t="shared" si="37"/>
        <v>3106367.6</v>
      </c>
      <c r="CT32" s="118">
        <f t="shared" si="38"/>
        <v>231943.38818315332</v>
      </c>
      <c r="CU32" s="118">
        <f t="shared" si="39"/>
        <v>1537093.628110443</v>
      </c>
      <c r="CV32" s="96">
        <f t="shared" si="40"/>
        <v>8340489.8000000007</v>
      </c>
    </row>
    <row r="33" spans="2:96" ht="15">
      <c r="C33" s="415"/>
      <c r="D33" s="415"/>
      <c r="E33" s="606"/>
      <c r="F33" s="415"/>
      <c r="G33" s="143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AJ33" s="531"/>
    </row>
    <row r="34" spans="2:96" ht="23.45" customHeight="1">
      <c r="B34" s="45" t="s">
        <v>57</v>
      </c>
      <c r="C34" s="42"/>
      <c r="D34" s="42"/>
      <c r="E34" s="42"/>
      <c r="F34" s="42"/>
      <c r="G34" s="143"/>
      <c r="H34" s="42"/>
      <c r="I34" s="42"/>
      <c r="J34" s="42"/>
      <c r="K34" s="42"/>
      <c r="L34" s="42"/>
      <c r="M34" s="42"/>
      <c r="N34" s="42"/>
      <c r="O34" s="42"/>
      <c r="P34" s="41"/>
      <c r="Q34" s="41"/>
      <c r="AB34">
        <f>Y32+Z32</f>
        <v>9849815.129999999</v>
      </c>
      <c r="AF34">
        <f>AC32+AD32</f>
        <v>4363530.1000000006</v>
      </c>
      <c r="AS34" s="118"/>
      <c r="BD34">
        <f>SUM(BD8:BD31)</f>
        <v>16298009.700000003</v>
      </c>
      <c r="BE34">
        <f>SUM(BE8:BE31)</f>
        <v>18913949.957239997</v>
      </c>
      <c r="BH34">
        <f>BI32+BJ32+BL32+BK32</f>
        <v>6619257.7495324491</v>
      </c>
      <c r="BM34">
        <f>BN32+BO32+BP32+BQ32</f>
        <v>8454277.9265975505</v>
      </c>
      <c r="BW34" t="e">
        <f>BX32+#REF!+CA32</f>
        <v>#REF!</v>
      </c>
      <c r="CB34" t="e">
        <f>CC32+#REF!+CF32</f>
        <v>#REF!</v>
      </c>
      <c r="CM34">
        <f>SUM(CM8:CM31)</f>
        <v>18643425.631129999</v>
      </c>
      <c r="CR34">
        <f>BW32+CB32</f>
        <v>12148361.416293595</v>
      </c>
    </row>
    <row r="35" spans="2:96" ht="18">
      <c r="B35" s="654" t="s">
        <v>67</v>
      </c>
      <c r="C35" s="654"/>
      <c r="D35" s="654"/>
      <c r="E35" s="654"/>
      <c r="F35" s="654"/>
      <c r="G35" s="654"/>
      <c r="H35" s="654"/>
      <c r="I35" s="654"/>
      <c r="J35" s="654"/>
      <c r="K35" s="654"/>
      <c r="L35" s="654"/>
      <c r="M35" s="654"/>
      <c r="N35" s="654"/>
      <c r="O35" s="654"/>
      <c r="P35" s="654"/>
    </row>
    <row r="36" spans="2:96" ht="19.5" customHeight="1">
      <c r="B36" s="180"/>
      <c r="K36" s="44"/>
      <c r="AA36">
        <v>0</v>
      </c>
      <c r="CM36">
        <f>CN32+CO32+CP32+CQ32</f>
        <v>18620336.331129998</v>
      </c>
    </row>
    <row r="37" spans="2:96" ht="28.5" customHeight="1">
      <c r="K37" s="44"/>
    </row>
    <row r="38" spans="2:96" ht="18">
      <c r="F38" s="687"/>
      <c r="G38" s="688"/>
      <c r="H38" s="688"/>
      <c r="I38" s="688"/>
      <c r="J38" s="688"/>
      <c r="K38" s="688"/>
      <c r="L38" s="688"/>
      <c r="M38" s="688"/>
      <c r="N38" s="688"/>
      <c r="O38" s="688"/>
      <c r="P38" s="688"/>
      <c r="Q38" s="688"/>
    </row>
    <row r="47" spans="2:96" ht="18">
      <c r="B47" s="180" t="s">
        <v>96</v>
      </c>
    </row>
  </sheetData>
  <mergeCells count="58">
    <mergeCell ref="F38:Q38"/>
    <mergeCell ref="A3:V3"/>
    <mergeCell ref="A1:V1"/>
    <mergeCell ref="A2:V2"/>
    <mergeCell ref="A4:A7"/>
    <mergeCell ref="M5:T5"/>
    <mergeCell ref="K4:T4"/>
    <mergeCell ref="M6:N6"/>
    <mergeCell ref="O6:P6"/>
    <mergeCell ref="B4:B7"/>
    <mergeCell ref="C4:E4"/>
    <mergeCell ref="C5:D6"/>
    <mergeCell ref="I4:J4"/>
    <mergeCell ref="E5:E7"/>
    <mergeCell ref="F5:G5"/>
    <mergeCell ref="F4:H4"/>
    <mergeCell ref="L5:L7"/>
    <mergeCell ref="BF4:BF7"/>
    <mergeCell ref="BW6:CA6"/>
    <mergeCell ref="AX4:BE4"/>
    <mergeCell ref="CB6:CF6"/>
    <mergeCell ref="BM6:BQ6"/>
    <mergeCell ref="AJ4:AV4"/>
    <mergeCell ref="Q6:R6"/>
    <mergeCell ref="AJ5:AV5"/>
    <mergeCell ref="Y5:AF5"/>
    <mergeCell ref="Y6:AB6"/>
    <mergeCell ref="AC6:AF6"/>
    <mergeCell ref="AG3:AG4"/>
    <mergeCell ref="CM6:CQ6"/>
    <mergeCell ref="CR6:CV6"/>
    <mergeCell ref="V6:V7"/>
    <mergeCell ref="AG6:AG7"/>
    <mergeCell ref="BW5:CL5"/>
    <mergeCell ref="CG6:CK6"/>
    <mergeCell ref="AZ6:BA6"/>
    <mergeCell ref="BD6:BE6"/>
    <mergeCell ref="AX5:BE5"/>
    <mergeCell ref="BB6:BC6"/>
    <mergeCell ref="BR6:BV6"/>
    <mergeCell ref="BH5:BV5"/>
    <mergeCell ref="CL6:CL7"/>
    <mergeCell ref="B35:P35"/>
    <mergeCell ref="S6:T6"/>
    <mergeCell ref="F6:G6"/>
    <mergeCell ref="BH6:BL6"/>
    <mergeCell ref="AJ6:AL6"/>
    <mergeCell ref="AM6:AO6"/>
    <mergeCell ref="AP6:AR6"/>
    <mergeCell ref="AS6:AV6"/>
    <mergeCell ref="AX6:AY6"/>
    <mergeCell ref="K5:K7"/>
    <mergeCell ref="AH5:AH7"/>
    <mergeCell ref="U4:V5"/>
    <mergeCell ref="U6:U7"/>
    <mergeCell ref="J5:J7"/>
    <mergeCell ref="H5:H7"/>
    <mergeCell ref="I5:I7"/>
  </mergeCells>
  <phoneticPr fontId="2" type="noConversion"/>
  <pageMargins left="0.19685039370078741" right="0.19685039370078741" top="0.98425196850393704" bottom="0.39370078740157483" header="0.51181102362204722" footer="0.51181102362204722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Дом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user</cp:lastModifiedBy>
  <cp:lastPrinted>2026-05-20T08:26:48Z</cp:lastPrinted>
  <dcterms:created xsi:type="dcterms:W3CDTF">2012-02-13T15:26:14Z</dcterms:created>
  <dcterms:modified xsi:type="dcterms:W3CDTF">2026-05-20T08:30:42Z</dcterms:modified>
</cp:coreProperties>
</file>