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Аналітика\Основні показники роботи МЕТ\2022 рік\"/>
    </mc:Choice>
  </mc:AlternateContent>
  <xr:revisionPtr revIDLastSave="0" documentId="13_ncr:1_{B4943248-C1D0-4992-8273-92ABFCDE5FD5}" xr6:coauthVersionLast="44" xr6:coauthVersionMax="44" xr10:uidLastSave="{00000000-0000-0000-0000-000000000000}"/>
  <bookViews>
    <workbookView xWindow="930" yWindow="315" windowWidth="23070" windowHeight="12585" xr2:uid="{00000000-000D-0000-FFFF-FFFF00000000}"/>
  </bookViews>
  <sheets>
    <sheet name="Лист4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4" l="1"/>
  <c r="G39" i="4"/>
  <c r="F39" i="4"/>
  <c r="D39" i="4"/>
  <c r="C39" i="4"/>
  <c r="BC16" i="4" l="1"/>
  <c r="AT16" i="4"/>
  <c r="AV33" i="4" l="1"/>
  <c r="BY36" i="4" l="1"/>
  <c r="BY38" i="4"/>
  <c r="BY37" i="4"/>
  <c r="BY35" i="4"/>
  <c r="BY34" i="4"/>
  <c r="BY33" i="4"/>
  <c r="BY32" i="4"/>
  <c r="BY31" i="4"/>
  <c r="BY30" i="4"/>
  <c r="BY29" i="4"/>
  <c r="BY28" i="4"/>
  <c r="BY27" i="4"/>
  <c r="BY26" i="4"/>
  <c r="BY25" i="4"/>
  <c r="BY24" i="4"/>
  <c r="BY22" i="4"/>
  <c r="BY21" i="4"/>
  <c r="BY20" i="4"/>
  <c r="BY19" i="4"/>
  <c r="BY18" i="4"/>
  <c r="BY17" i="4"/>
  <c r="BY16" i="4"/>
  <c r="BY14" i="4"/>
  <c r="BY13" i="4"/>
  <c r="BY12" i="4"/>
  <c r="BY11" i="4"/>
  <c r="BY10" i="4"/>
  <c r="BY9" i="4"/>
  <c r="BY8" i="4"/>
  <c r="BY7" i="4"/>
  <c r="BY23" i="4"/>
  <c r="BH23" i="4"/>
  <c r="BE15" i="4" l="1"/>
  <c r="BY15" i="4" s="1"/>
  <c r="BB15" i="4"/>
  <c r="G28" i="4" l="1"/>
  <c r="AD28" i="4"/>
  <c r="BG21" i="4" l="1"/>
  <c r="BT36" i="4" l="1"/>
  <c r="AU33" i="4"/>
  <c r="AU25" i="4"/>
  <c r="AS25" i="4"/>
  <c r="CE38" i="4" l="1"/>
  <c r="CE37" i="4"/>
  <c r="CE36" i="4"/>
  <c r="CE35" i="4"/>
  <c r="CE34" i="4"/>
  <c r="CE33" i="4"/>
  <c r="CE32" i="4"/>
  <c r="CE31" i="4"/>
  <c r="CE30" i="4"/>
  <c r="CE29" i="4"/>
  <c r="CE28" i="4"/>
  <c r="CE26" i="4"/>
  <c r="CE25" i="4"/>
  <c r="CE24" i="4"/>
  <c r="CE23" i="4"/>
  <c r="CE22" i="4"/>
  <c r="CE21" i="4"/>
  <c r="CE20" i="4"/>
  <c r="CE19" i="4"/>
  <c r="CE18" i="4"/>
  <c r="CE17" i="4"/>
  <c r="CE16" i="4"/>
  <c r="CE15" i="4"/>
  <c r="C15" i="4"/>
  <c r="D15" i="4"/>
  <c r="F15" i="4"/>
  <c r="G15" i="4"/>
  <c r="I15" i="4"/>
  <c r="M15" i="4"/>
  <c r="O15" i="4"/>
  <c r="Q15" i="4"/>
  <c r="S15" i="4"/>
  <c r="C16" i="4"/>
  <c r="D16" i="4"/>
  <c r="F16" i="4"/>
  <c r="G16" i="4"/>
  <c r="I16" i="4"/>
  <c r="M16" i="4"/>
  <c r="O16" i="4"/>
  <c r="Q16" i="4"/>
  <c r="S16" i="4"/>
  <c r="C19" i="4"/>
  <c r="D19" i="4"/>
  <c r="F19" i="4"/>
  <c r="G19" i="4"/>
  <c r="I19" i="4"/>
  <c r="M19" i="4"/>
  <c r="O19" i="4"/>
  <c r="Q19" i="4"/>
  <c r="S19" i="4"/>
  <c r="C20" i="4"/>
  <c r="D20" i="4"/>
  <c r="F20" i="4"/>
  <c r="G20" i="4"/>
  <c r="I20" i="4"/>
  <c r="M20" i="4"/>
  <c r="O20" i="4"/>
  <c r="Q20" i="4"/>
  <c r="S20" i="4"/>
  <c r="C21" i="4"/>
  <c r="D21" i="4"/>
  <c r="F21" i="4"/>
  <c r="G21" i="4"/>
  <c r="I21" i="4"/>
  <c r="M21" i="4"/>
  <c r="V21" i="4" s="1"/>
  <c r="O21" i="4"/>
  <c r="Q21" i="4"/>
  <c r="S21" i="4"/>
  <c r="C22" i="4"/>
  <c r="D22" i="4"/>
  <c r="F22" i="4"/>
  <c r="G22" i="4"/>
  <c r="I22" i="4"/>
  <c r="M22" i="4"/>
  <c r="O22" i="4"/>
  <c r="Q22" i="4"/>
  <c r="S22" i="4"/>
  <c r="C23" i="4"/>
  <c r="D23" i="4"/>
  <c r="F23" i="4"/>
  <c r="G23" i="4"/>
  <c r="H23" i="4" s="1"/>
  <c r="I23" i="4"/>
  <c r="M23" i="4"/>
  <c r="O23" i="4"/>
  <c r="Q23" i="4"/>
  <c r="S23" i="4"/>
  <c r="C24" i="4"/>
  <c r="D24" i="4"/>
  <c r="F24" i="4"/>
  <c r="G24" i="4"/>
  <c r="I24" i="4"/>
  <c r="M24" i="4"/>
  <c r="O24" i="4"/>
  <c r="Q24" i="4"/>
  <c r="S24" i="4"/>
  <c r="C26" i="4"/>
  <c r="D26" i="4"/>
  <c r="F26" i="4"/>
  <c r="G26" i="4"/>
  <c r="I26" i="4"/>
  <c r="M26" i="4"/>
  <c r="O26" i="4"/>
  <c r="Q26" i="4"/>
  <c r="S26" i="4"/>
  <c r="C27" i="4"/>
  <c r="D27" i="4"/>
  <c r="F27" i="4"/>
  <c r="G27" i="4"/>
  <c r="I27" i="4"/>
  <c r="M27" i="4"/>
  <c r="O27" i="4"/>
  <c r="Q27" i="4"/>
  <c r="S27" i="4"/>
  <c r="C28" i="4"/>
  <c r="D28" i="4"/>
  <c r="F28" i="4"/>
  <c r="I28" i="4"/>
  <c r="M28" i="4"/>
  <c r="O28" i="4"/>
  <c r="Q28" i="4"/>
  <c r="S28" i="4"/>
  <c r="C29" i="4"/>
  <c r="D29" i="4"/>
  <c r="E29" i="4" s="1"/>
  <c r="F29" i="4"/>
  <c r="G29" i="4"/>
  <c r="I29" i="4"/>
  <c r="M29" i="4"/>
  <c r="O29" i="4"/>
  <c r="Q29" i="4"/>
  <c r="S29" i="4"/>
  <c r="C32" i="4"/>
  <c r="D32" i="4"/>
  <c r="F32" i="4"/>
  <c r="G32" i="4"/>
  <c r="H32" i="4" s="1"/>
  <c r="I32" i="4"/>
  <c r="M32" i="4"/>
  <c r="O32" i="4"/>
  <c r="Q32" i="4"/>
  <c r="S32" i="4"/>
  <c r="C33" i="4"/>
  <c r="D33" i="4"/>
  <c r="F33" i="4"/>
  <c r="G33" i="4"/>
  <c r="I33" i="4"/>
  <c r="M33" i="4"/>
  <c r="O33" i="4"/>
  <c r="Q33" i="4"/>
  <c r="S33" i="4"/>
  <c r="H15" i="4" l="1"/>
  <c r="E20" i="4"/>
  <c r="E32" i="4"/>
  <c r="E24" i="4"/>
  <c r="V22" i="4"/>
  <c r="H19" i="4"/>
  <c r="V26" i="4"/>
  <c r="V20" i="4"/>
  <c r="V28" i="4"/>
  <c r="V32" i="4"/>
  <c r="V33" i="4"/>
  <c r="V24" i="4"/>
  <c r="E26" i="4"/>
  <c r="E22" i="4"/>
  <c r="E16" i="4"/>
  <c r="E27" i="4"/>
  <c r="E28" i="4"/>
  <c r="E19" i="4"/>
  <c r="H29" i="4"/>
  <c r="H26" i="4"/>
  <c r="H20" i="4"/>
  <c r="H33" i="4"/>
  <c r="H24" i="4"/>
  <c r="H22" i="4"/>
  <c r="H21" i="4"/>
  <c r="H16" i="4"/>
  <c r="V23" i="4"/>
  <c r="V15" i="4"/>
  <c r="E33" i="4"/>
  <c r="V29" i="4"/>
  <c r="H28" i="4"/>
  <c r="V27" i="4"/>
  <c r="H27" i="4"/>
  <c r="E23" i="4"/>
  <c r="E21" i="4"/>
  <c r="V19" i="4"/>
  <c r="V16" i="4"/>
  <c r="E15" i="4"/>
  <c r="BP38" i="4"/>
  <c r="BP37" i="4"/>
  <c r="BP36" i="4"/>
  <c r="BP35" i="4"/>
  <c r="BP34" i="4"/>
  <c r="BP33" i="4"/>
  <c r="BP32" i="4"/>
  <c r="BP31" i="4"/>
  <c r="BP30" i="4"/>
  <c r="BP29" i="4"/>
  <c r="BP28" i="4"/>
  <c r="BP27" i="4"/>
  <c r="BP26" i="4"/>
  <c r="BP25" i="4"/>
  <c r="BP24" i="4"/>
  <c r="BP23" i="4"/>
  <c r="BP22" i="4"/>
  <c r="BP21" i="4"/>
  <c r="BP20" i="4"/>
  <c r="BP19" i="4"/>
  <c r="BP18" i="4"/>
  <c r="BP17" i="4"/>
  <c r="BP16" i="4"/>
  <c r="BP15" i="4"/>
  <c r="BP14" i="4"/>
  <c r="BP13" i="4"/>
  <c r="BP12" i="4"/>
  <c r="BP11" i="4"/>
  <c r="BP10" i="4"/>
  <c r="BP9" i="4"/>
  <c r="BP8" i="4"/>
  <c r="BP7" i="4"/>
  <c r="BK38" i="4"/>
  <c r="BK37" i="4"/>
  <c r="BK36" i="4"/>
  <c r="BK35" i="4"/>
  <c r="BK34" i="4"/>
  <c r="BK33" i="4"/>
  <c r="BK32" i="4"/>
  <c r="BK31" i="4"/>
  <c r="BK30" i="4"/>
  <c r="BK29" i="4"/>
  <c r="BK28" i="4"/>
  <c r="BK27" i="4"/>
  <c r="BK26" i="4"/>
  <c r="BK25" i="4"/>
  <c r="BK24" i="4"/>
  <c r="BK23" i="4"/>
  <c r="BK22" i="4"/>
  <c r="BK21" i="4"/>
  <c r="BK20" i="4"/>
  <c r="BK19" i="4"/>
  <c r="BK18" i="4"/>
  <c r="BK17" i="4"/>
  <c r="BK16" i="4"/>
  <c r="BK15" i="4"/>
  <c r="BK14" i="4"/>
  <c r="BK13" i="4"/>
  <c r="BK12" i="4"/>
  <c r="BK11" i="4"/>
  <c r="BK10" i="4"/>
  <c r="BK9" i="4"/>
  <c r="BK8" i="4"/>
  <c r="BK7" i="4"/>
  <c r="BM39" i="4"/>
  <c r="BN39" i="4"/>
  <c r="AU39" i="4"/>
  <c r="AS39" i="4"/>
  <c r="AK39" i="4"/>
  <c r="AH39" i="4"/>
  <c r="Z39" i="4"/>
  <c r="Y39" i="4"/>
  <c r="CC14" i="4" l="1"/>
  <c r="BA38" i="4"/>
  <c r="BA37" i="4"/>
  <c r="BA36" i="4"/>
  <c r="BA35" i="4"/>
  <c r="BA34" i="4"/>
  <c r="BA33" i="4"/>
  <c r="BA32" i="4"/>
  <c r="BA31" i="4"/>
  <c r="BA30" i="4"/>
  <c r="BA29" i="4"/>
  <c r="BA28" i="4"/>
  <c r="BA27" i="4"/>
  <c r="BA26" i="4"/>
  <c r="BA25" i="4"/>
  <c r="BA24" i="4"/>
  <c r="BA23" i="4"/>
  <c r="BA22" i="4"/>
  <c r="BA21" i="4"/>
  <c r="BA20" i="4"/>
  <c r="K20" i="4" s="1"/>
  <c r="BA19" i="4"/>
  <c r="BA18" i="4"/>
  <c r="BA16" i="4"/>
  <c r="BA15" i="4"/>
  <c r="BA14" i="4"/>
  <c r="BA13" i="4"/>
  <c r="BA12" i="4"/>
  <c r="BA11" i="4"/>
  <c r="BA10" i="4"/>
  <c r="BA9" i="4"/>
  <c r="BA8" i="4"/>
  <c r="BA7" i="4"/>
  <c r="BF18" i="4"/>
  <c r="BF17" i="4"/>
  <c r="BF16" i="4"/>
  <c r="BF15" i="4"/>
  <c r="BF14" i="4"/>
  <c r="BF13" i="4"/>
  <c r="BF12" i="4"/>
  <c r="BF11" i="4"/>
  <c r="BF10" i="4"/>
  <c r="BF9" i="4"/>
  <c r="BF8" i="4"/>
  <c r="BF7" i="4"/>
  <c r="BF38" i="4"/>
  <c r="BF36" i="4"/>
  <c r="BF35" i="4"/>
  <c r="BF34" i="4"/>
  <c r="BF33" i="4"/>
  <c r="BF32" i="4"/>
  <c r="BF31" i="4"/>
  <c r="BF30" i="4"/>
  <c r="BF29" i="4"/>
  <c r="BF28" i="4"/>
  <c r="BF27" i="4"/>
  <c r="BF26" i="4"/>
  <c r="BF25" i="4"/>
  <c r="BF24" i="4"/>
  <c r="BF23" i="4"/>
  <c r="BF22" i="4"/>
  <c r="BF21" i="4"/>
  <c r="BF20" i="4"/>
  <c r="BA17" i="4"/>
  <c r="K24" i="4" l="1"/>
  <c r="U24" i="4" s="1"/>
  <c r="K32" i="4"/>
  <c r="U32" i="4" s="1"/>
  <c r="K28" i="4"/>
  <c r="U28" i="4" s="1"/>
  <c r="U20" i="4"/>
  <c r="K16" i="4"/>
  <c r="K21" i="4"/>
  <c r="K29" i="4"/>
  <c r="K33" i="4"/>
  <c r="K15" i="4"/>
  <c r="K22" i="4"/>
  <c r="K26" i="4"/>
  <c r="K23" i="4"/>
  <c r="K27" i="4"/>
  <c r="BF19" i="4"/>
  <c r="K19" i="4" s="1"/>
  <c r="U19" i="4" l="1"/>
  <c r="U15" i="4"/>
  <c r="U33" i="4"/>
  <c r="U16" i="4"/>
  <c r="U22" i="4"/>
  <c r="U27" i="4"/>
  <c r="U29" i="4"/>
  <c r="U21" i="4"/>
  <c r="U23" i="4"/>
  <c r="U26" i="4"/>
  <c r="Q38" i="4"/>
  <c r="Q36" i="4"/>
  <c r="Q35" i="4"/>
  <c r="Q14" i="4"/>
  <c r="Q13" i="4"/>
  <c r="Q12" i="4"/>
  <c r="Q10" i="4"/>
  <c r="Q9" i="4"/>
  <c r="CD38" i="4"/>
  <c r="P38" i="4" s="1"/>
  <c r="CD37" i="4"/>
  <c r="CD36" i="4"/>
  <c r="P36" i="4" s="1"/>
  <c r="CD34" i="4"/>
  <c r="CD33" i="4"/>
  <c r="P33" i="4" s="1"/>
  <c r="CD32" i="4"/>
  <c r="P32" i="4" s="1"/>
  <c r="CD31" i="4"/>
  <c r="CD30" i="4"/>
  <c r="CD29" i="4"/>
  <c r="P29" i="4" s="1"/>
  <c r="CD28" i="4"/>
  <c r="P28" i="4" s="1"/>
  <c r="CD26" i="4"/>
  <c r="P26" i="4" s="1"/>
  <c r="CD25" i="4"/>
  <c r="CD24" i="4"/>
  <c r="P24" i="4" s="1"/>
  <c r="CD23" i="4"/>
  <c r="P23" i="4" s="1"/>
  <c r="CD22" i="4"/>
  <c r="P22" i="4" s="1"/>
  <c r="CD21" i="4"/>
  <c r="P21" i="4" s="1"/>
  <c r="CD20" i="4"/>
  <c r="P20" i="4" s="1"/>
  <c r="CD19" i="4"/>
  <c r="P19" i="4" s="1"/>
  <c r="CD18" i="4"/>
  <c r="CD17" i="4"/>
  <c r="CD16" i="4"/>
  <c r="P16" i="4" s="1"/>
  <c r="CD15" i="4"/>
  <c r="P15" i="4" s="1"/>
  <c r="CD14" i="4"/>
  <c r="P14" i="4" s="1"/>
  <c r="CD13" i="4"/>
  <c r="P13" i="4" s="1"/>
  <c r="CD12" i="4"/>
  <c r="P12" i="4" s="1"/>
  <c r="CD11" i="4"/>
  <c r="CD10" i="4"/>
  <c r="P10" i="4" s="1"/>
  <c r="CD9" i="4"/>
  <c r="P9" i="4" s="1"/>
  <c r="CD8" i="4"/>
  <c r="CD7" i="4"/>
  <c r="CE27" i="4"/>
  <c r="R27" i="4" s="1"/>
  <c r="CE14" i="4"/>
  <c r="R14" i="4" s="1"/>
  <c r="CE13" i="4"/>
  <c r="CE12" i="4"/>
  <c r="R12" i="4" s="1"/>
  <c r="CE11" i="4"/>
  <c r="CE10" i="4"/>
  <c r="CE9" i="4"/>
  <c r="R9" i="4" s="1"/>
  <c r="CE8" i="4"/>
  <c r="CE7" i="4"/>
  <c r="CD35" i="4"/>
  <c r="P35" i="4" s="1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D33" i="4"/>
  <c r="Q39" i="4" l="1"/>
  <c r="CE39" i="4"/>
  <c r="CD27" i="4"/>
  <c r="P27" i="4" s="1"/>
  <c r="BI39" i="4"/>
  <c r="BD39" i="4"/>
  <c r="O36" i="4"/>
  <c r="O14" i="4"/>
  <c r="O13" i="4"/>
  <c r="O12" i="4"/>
  <c r="O10" i="4"/>
  <c r="O9" i="4"/>
  <c r="CD39" i="4" l="1"/>
  <c r="R39" i="4"/>
  <c r="O38" i="4" l="1"/>
  <c r="BC39" i="4" l="1"/>
  <c r="BZ38" i="4"/>
  <c r="BZ37" i="4"/>
  <c r="BZ36" i="4"/>
  <c r="BZ35" i="4"/>
  <c r="BZ34" i="4"/>
  <c r="BZ33" i="4"/>
  <c r="BZ32" i="4"/>
  <c r="BZ31" i="4"/>
  <c r="BZ30" i="4"/>
  <c r="BZ29" i="4"/>
  <c r="BZ28" i="4"/>
  <c r="BZ27" i="4"/>
  <c r="BZ26" i="4"/>
  <c r="BZ25" i="4"/>
  <c r="BZ24" i="4"/>
  <c r="BZ23" i="4"/>
  <c r="BZ22" i="4"/>
  <c r="BZ21" i="4"/>
  <c r="BZ20" i="4"/>
  <c r="BZ19" i="4"/>
  <c r="BZ18" i="4"/>
  <c r="BZ17" i="4"/>
  <c r="BZ16" i="4"/>
  <c r="BZ15" i="4"/>
  <c r="BZ14" i="4"/>
  <c r="BZ13" i="4"/>
  <c r="BZ12" i="4"/>
  <c r="BZ11" i="4"/>
  <c r="BZ10" i="4"/>
  <c r="BZ9" i="4"/>
  <c r="BZ8" i="4"/>
  <c r="BZ7" i="4"/>
  <c r="BX38" i="4"/>
  <c r="BX36" i="4"/>
  <c r="BX34" i="4"/>
  <c r="BX33" i="4"/>
  <c r="BX32" i="4"/>
  <c r="BX31" i="4"/>
  <c r="BX30" i="4"/>
  <c r="BX29" i="4"/>
  <c r="BX28" i="4"/>
  <c r="BX27" i="4"/>
  <c r="BX26" i="4"/>
  <c r="BX25" i="4"/>
  <c r="BX24" i="4"/>
  <c r="BX23" i="4"/>
  <c r="BX22" i="4"/>
  <c r="BX21" i="4"/>
  <c r="BX20" i="4"/>
  <c r="BX19" i="4"/>
  <c r="BX18" i="4"/>
  <c r="BX17" i="4"/>
  <c r="BX16" i="4"/>
  <c r="BX15" i="4"/>
  <c r="BX14" i="4"/>
  <c r="BX13" i="4"/>
  <c r="BX12" i="4"/>
  <c r="BX11" i="4"/>
  <c r="BX10" i="4"/>
  <c r="BX9" i="4"/>
  <c r="BX8" i="4"/>
  <c r="BX7" i="4"/>
  <c r="BX35" i="4" l="1"/>
  <c r="O35" i="4"/>
  <c r="BZ39" i="4"/>
  <c r="CF22" i="4"/>
  <c r="CC22" i="4"/>
  <c r="N22" i="4" s="1"/>
  <c r="CA22" i="4"/>
  <c r="BW22" i="4"/>
  <c r="CB22" i="4"/>
  <c r="L22" i="4" s="1"/>
  <c r="AX22" i="4"/>
  <c r="AW22" i="4"/>
  <c r="J22" i="4" s="1"/>
  <c r="AO22" i="4"/>
  <c r="AN22" i="4"/>
  <c r="AM22" i="4"/>
  <c r="AJ22" i="4"/>
  <c r="AD22" i="4"/>
  <c r="CF15" i="4"/>
  <c r="T15" i="4" s="1"/>
  <c r="CC15" i="4"/>
  <c r="N15" i="4" s="1"/>
  <c r="CA15" i="4"/>
  <c r="BW15" i="4"/>
  <c r="CB15" i="4"/>
  <c r="L15" i="4" s="1"/>
  <c r="AX15" i="4"/>
  <c r="AW15" i="4"/>
  <c r="J15" i="4" s="1"/>
  <c r="AO15" i="4"/>
  <c r="AN15" i="4"/>
  <c r="AM15" i="4"/>
  <c r="AJ15" i="4"/>
  <c r="AD15" i="4"/>
  <c r="C9" i="4"/>
  <c r="C10" i="4"/>
  <c r="BV22" i="4" l="1"/>
  <c r="BV15" i="4"/>
  <c r="AP15" i="4"/>
  <c r="AQ15" i="4" s="1"/>
  <c r="AE22" i="4"/>
  <c r="AF22" i="4" s="1"/>
  <c r="AE15" i="4"/>
  <c r="AF15" i="4" s="1"/>
  <c r="BU15" i="4"/>
  <c r="AY22" i="4"/>
  <c r="AY15" i="4"/>
  <c r="AP22" i="4"/>
  <c r="AQ22" i="4" s="1"/>
  <c r="BU22" i="4"/>
  <c r="AD38" i="4" l="1"/>
  <c r="BT39" i="4" l="1"/>
  <c r="BQ39" i="4"/>
  <c r="AE33" i="4"/>
  <c r="BP41" i="4" l="1"/>
  <c r="BP39" i="4"/>
  <c r="AA39" i="4"/>
  <c r="BO39" i="4"/>
  <c r="BL39" i="4"/>
  <c r="BJ39" i="4"/>
  <c r="BG39" i="4"/>
  <c r="BU34" i="4"/>
  <c r="BE39" i="4"/>
  <c r="BB39" i="4"/>
  <c r="AV39" i="4"/>
  <c r="AT39" i="4"/>
  <c r="AL39" i="4"/>
  <c r="AI39" i="4"/>
  <c r="AC39" i="4"/>
  <c r="AB39" i="4"/>
  <c r="BU11" i="4"/>
  <c r="BW35" i="4"/>
  <c r="CB34" i="4"/>
  <c r="CB23" i="4"/>
  <c r="L23" i="4" s="1"/>
  <c r="CF34" i="4"/>
  <c r="CC34" i="4"/>
  <c r="CA34" i="4"/>
  <c r="BW34" i="4"/>
  <c r="CF23" i="4"/>
  <c r="CC23" i="4"/>
  <c r="N23" i="4" s="1"/>
  <c r="CA23" i="4"/>
  <c r="BW23" i="4"/>
  <c r="CF11" i="4"/>
  <c r="CC11" i="4"/>
  <c r="CA11" i="4"/>
  <c r="BW11" i="4"/>
  <c r="CB11" i="4"/>
  <c r="CF7" i="4"/>
  <c r="CC7" i="4"/>
  <c r="CA7" i="4"/>
  <c r="BW7" i="4"/>
  <c r="CB7" i="4"/>
  <c r="BV23" i="4" l="1"/>
  <c r="BV7" i="4"/>
  <c r="BV11" i="4"/>
  <c r="BV34" i="4"/>
  <c r="BA41" i="4"/>
  <c r="BK41" i="4"/>
  <c r="BU23" i="4"/>
  <c r="AA41" i="4"/>
  <c r="AD41" i="4"/>
  <c r="BU7" i="4"/>
  <c r="CF29" i="4" l="1"/>
  <c r="T29" i="4" s="1"/>
  <c r="CC29" i="4"/>
  <c r="N29" i="4" s="1"/>
  <c r="CA29" i="4"/>
  <c r="BW29" i="4"/>
  <c r="AX29" i="4"/>
  <c r="AW29" i="4"/>
  <c r="J29" i="4" s="1"/>
  <c r="AO29" i="4"/>
  <c r="AN29" i="4"/>
  <c r="AM29" i="4"/>
  <c r="AJ29" i="4"/>
  <c r="AD29" i="4"/>
  <c r="CF25" i="4"/>
  <c r="CC25" i="4"/>
  <c r="CA25" i="4"/>
  <c r="BW25" i="4"/>
  <c r="AX25" i="4"/>
  <c r="AW25" i="4"/>
  <c r="AO25" i="4"/>
  <c r="AN25" i="4"/>
  <c r="AM25" i="4"/>
  <c r="AJ25" i="4"/>
  <c r="AD25" i="4"/>
  <c r="CF30" i="4"/>
  <c r="CC30" i="4"/>
  <c r="CA30" i="4"/>
  <c r="BW30" i="4"/>
  <c r="AX30" i="4"/>
  <c r="AW30" i="4"/>
  <c r="AO30" i="4"/>
  <c r="AN30" i="4"/>
  <c r="AM30" i="4"/>
  <c r="AJ30" i="4"/>
  <c r="AD30" i="4"/>
  <c r="CF21" i="4"/>
  <c r="T21" i="4" s="1"/>
  <c r="CC21" i="4"/>
  <c r="N21" i="4" s="1"/>
  <c r="CA21" i="4"/>
  <c r="BW21" i="4"/>
  <c r="AX21" i="4"/>
  <c r="AW21" i="4"/>
  <c r="J21" i="4" s="1"/>
  <c r="AO21" i="4"/>
  <c r="AN21" i="4"/>
  <c r="AM21" i="4"/>
  <c r="AJ21" i="4"/>
  <c r="AD21" i="4"/>
  <c r="CF20" i="4"/>
  <c r="T20" i="4" s="1"/>
  <c r="CC20" i="4"/>
  <c r="N20" i="4" s="1"/>
  <c r="CA20" i="4"/>
  <c r="BW20" i="4"/>
  <c r="AX20" i="4"/>
  <c r="AW20" i="4"/>
  <c r="J20" i="4" s="1"/>
  <c r="AO20" i="4"/>
  <c r="AN20" i="4"/>
  <c r="AM20" i="4"/>
  <c r="AJ20" i="4"/>
  <c r="AD20" i="4"/>
  <c r="CF19" i="4"/>
  <c r="T19" i="4" s="1"/>
  <c r="CC19" i="4"/>
  <c r="N19" i="4" s="1"/>
  <c r="CA19" i="4"/>
  <c r="BW19" i="4"/>
  <c r="AX19" i="4"/>
  <c r="AW19" i="4"/>
  <c r="J19" i="4" s="1"/>
  <c r="AO19" i="4"/>
  <c r="AN19" i="4"/>
  <c r="AM19" i="4"/>
  <c r="AJ19" i="4"/>
  <c r="AD19" i="4"/>
  <c r="CF18" i="4"/>
  <c r="CC18" i="4"/>
  <c r="CA18" i="4"/>
  <c r="BW18" i="4"/>
  <c r="AX18" i="4"/>
  <c r="AW18" i="4"/>
  <c r="AO18" i="4"/>
  <c r="AN18" i="4"/>
  <c r="AM18" i="4"/>
  <c r="AJ18" i="4"/>
  <c r="AD18" i="4"/>
  <c r="CF17" i="4"/>
  <c r="CC17" i="4"/>
  <c r="CA17" i="4"/>
  <c r="BW17" i="4"/>
  <c r="AX17" i="4"/>
  <c r="AW17" i="4"/>
  <c r="AO17" i="4"/>
  <c r="AN17" i="4"/>
  <c r="AJ17" i="4"/>
  <c r="AD17" i="4"/>
  <c r="CF16" i="4"/>
  <c r="T16" i="4" s="1"/>
  <c r="CC16" i="4"/>
  <c r="N16" i="4" s="1"/>
  <c r="CA16" i="4"/>
  <c r="BW16" i="4"/>
  <c r="AX16" i="4"/>
  <c r="AW16" i="4"/>
  <c r="J16" i="4" s="1"/>
  <c r="AO16" i="4"/>
  <c r="AN16" i="4"/>
  <c r="AM16" i="4"/>
  <c r="AJ16" i="4"/>
  <c r="AD16" i="4"/>
  <c r="AX11" i="4"/>
  <c r="AW11" i="4"/>
  <c r="AO11" i="4"/>
  <c r="AN11" i="4"/>
  <c r="AM11" i="4"/>
  <c r="AJ11" i="4"/>
  <c r="AD11" i="4"/>
  <c r="AX23" i="4"/>
  <c r="AW23" i="4"/>
  <c r="J23" i="4" s="1"/>
  <c r="AO23" i="4"/>
  <c r="AN23" i="4"/>
  <c r="AM23" i="4"/>
  <c r="AJ23" i="4"/>
  <c r="AD23" i="4"/>
  <c r="AX7" i="4"/>
  <c r="AW7" i="4"/>
  <c r="AO7" i="4"/>
  <c r="AN7" i="4"/>
  <c r="AM7" i="4"/>
  <c r="AJ7" i="4"/>
  <c r="AD7" i="4"/>
  <c r="CF8" i="4"/>
  <c r="CC8" i="4"/>
  <c r="CA8" i="4"/>
  <c r="BW8" i="4"/>
  <c r="AX8" i="4"/>
  <c r="AW8" i="4"/>
  <c r="AO8" i="4"/>
  <c r="AN8" i="4"/>
  <c r="AM8" i="4"/>
  <c r="AJ8" i="4"/>
  <c r="AD8" i="4"/>
  <c r="AX34" i="4"/>
  <c r="AW34" i="4"/>
  <c r="AO34" i="4"/>
  <c r="AN34" i="4"/>
  <c r="AM34" i="4"/>
  <c r="AJ34" i="4"/>
  <c r="AD34" i="4"/>
  <c r="M35" i="4"/>
  <c r="BV17" i="4" l="1"/>
  <c r="BV16" i="4"/>
  <c r="BV21" i="4"/>
  <c r="BV29" i="4"/>
  <c r="BV8" i="4"/>
  <c r="BV25" i="4"/>
  <c r="BV18" i="4"/>
  <c r="BV20" i="4"/>
  <c r="BV30" i="4"/>
  <c r="BV19" i="4"/>
  <c r="CB18" i="4"/>
  <c r="AP25" i="4"/>
  <c r="AQ25" i="4" s="1"/>
  <c r="AE29" i="4"/>
  <c r="AF29" i="4" s="1"/>
  <c r="CB8" i="4"/>
  <c r="CB17" i="4"/>
  <c r="CB20" i="4"/>
  <c r="L20" i="4" s="1"/>
  <c r="CB29" i="4"/>
  <c r="L29" i="4" s="1"/>
  <c r="CB19" i="4"/>
  <c r="L19" i="4" s="1"/>
  <c r="CB21" i="4"/>
  <c r="L21" i="4" s="1"/>
  <c r="CB16" i="4"/>
  <c r="L16" i="4" s="1"/>
  <c r="CB30" i="4"/>
  <c r="CB25" i="4"/>
  <c r="BU21" i="4"/>
  <c r="BU19" i="4"/>
  <c r="BU32" i="4"/>
  <c r="BU30" i="4"/>
  <c r="BU29" i="4"/>
  <c r="BU20" i="4"/>
  <c r="BU17" i="4"/>
  <c r="AY29" i="4"/>
  <c r="AE30" i="4"/>
  <c r="AF30" i="4" s="1"/>
  <c r="AP30" i="4"/>
  <c r="AQ30" i="4" s="1"/>
  <c r="AY25" i="4"/>
  <c r="AP18" i="4"/>
  <c r="AQ18" i="4" s="1"/>
  <c r="AP29" i="4"/>
  <c r="AQ29" i="4" s="1"/>
  <c r="BU25" i="4"/>
  <c r="AY19" i="4"/>
  <c r="AY30" i="4"/>
  <c r="AE25" i="4"/>
  <c r="AF25" i="4" s="1"/>
  <c r="AY21" i="4"/>
  <c r="AE20" i="4"/>
  <c r="AF20" i="4" s="1"/>
  <c r="AE19" i="4"/>
  <c r="AF19" i="4" s="1"/>
  <c r="AE21" i="4"/>
  <c r="AF21" i="4" s="1"/>
  <c r="AP21" i="4"/>
  <c r="AQ21" i="4" s="1"/>
  <c r="AP20" i="4"/>
  <c r="AQ20" i="4" s="1"/>
  <c r="AY20" i="4"/>
  <c r="AE18" i="4"/>
  <c r="AF18" i="4" s="1"/>
  <c r="AY18" i="4"/>
  <c r="AP19" i="4"/>
  <c r="AQ19" i="4" s="1"/>
  <c r="BU18" i="4"/>
  <c r="AY17" i="4"/>
  <c r="AY16" i="4"/>
  <c r="AE11" i="4"/>
  <c r="AF11" i="4" s="1"/>
  <c r="AP11" i="4"/>
  <c r="AQ11" i="4" s="1"/>
  <c r="AE16" i="4"/>
  <c r="AF16" i="4" s="1"/>
  <c r="AE17" i="4"/>
  <c r="AF17" i="4" s="1"/>
  <c r="AE23" i="4"/>
  <c r="AF23" i="4" s="1"/>
  <c r="AP17" i="4"/>
  <c r="AQ17" i="4" s="1"/>
  <c r="BU16" i="4"/>
  <c r="AP16" i="4"/>
  <c r="AQ16" i="4" s="1"/>
  <c r="AY11" i="4"/>
  <c r="AY23" i="4"/>
  <c r="AP23" i="4"/>
  <c r="AQ23" i="4" s="1"/>
  <c r="AP7" i="4"/>
  <c r="AQ7" i="4" s="1"/>
  <c r="AE7" i="4"/>
  <c r="AF7" i="4" s="1"/>
  <c r="AY8" i="4"/>
  <c r="AE34" i="4"/>
  <c r="AF34" i="4" s="1"/>
  <c r="AP8" i="4"/>
  <c r="AQ8" i="4" s="1"/>
  <c r="AY7" i="4"/>
  <c r="AE8" i="4"/>
  <c r="AF8" i="4" s="1"/>
  <c r="BU8" i="4"/>
  <c r="AY34" i="4"/>
  <c r="AP34" i="4"/>
  <c r="AQ34" i="4" s="1"/>
  <c r="CF38" i="4"/>
  <c r="T38" i="4" s="1"/>
  <c r="CF37" i="4"/>
  <c r="CF36" i="4"/>
  <c r="T36" i="4" s="1"/>
  <c r="CF35" i="4"/>
  <c r="T35" i="4" s="1"/>
  <c r="CF33" i="4"/>
  <c r="T33" i="4" s="1"/>
  <c r="CF32" i="4"/>
  <c r="T32" i="4" s="1"/>
  <c r="CF31" i="4"/>
  <c r="CF28" i="4"/>
  <c r="T28" i="4" s="1"/>
  <c r="CF27" i="4"/>
  <c r="T27" i="4" s="1"/>
  <c r="CF26" i="4"/>
  <c r="CF24" i="4"/>
  <c r="T24" i="4" s="1"/>
  <c r="CF14" i="4"/>
  <c r="T14" i="4" s="1"/>
  <c r="CF13" i="4"/>
  <c r="T13" i="4" s="1"/>
  <c r="CF12" i="4"/>
  <c r="T12" i="4" s="1"/>
  <c r="CF10" i="4"/>
  <c r="T10" i="4" s="1"/>
  <c r="CF9" i="4"/>
  <c r="T9" i="4" s="1"/>
  <c r="CC38" i="4"/>
  <c r="CC37" i="4"/>
  <c r="CC36" i="4"/>
  <c r="CC35" i="4"/>
  <c r="N35" i="4" s="1"/>
  <c r="CC33" i="4"/>
  <c r="N33" i="4" s="1"/>
  <c r="CC32" i="4"/>
  <c r="N32" i="4" s="1"/>
  <c r="CC31" i="4"/>
  <c r="CC28" i="4"/>
  <c r="N28" i="4" s="1"/>
  <c r="CC27" i="4"/>
  <c r="N27" i="4" s="1"/>
  <c r="CC26" i="4"/>
  <c r="N26" i="4" s="1"/>
  <c r="CC24" i="4"/>
  <c r="N24" i="4" s="1"/>
  <c r="CC13" i="4"/>
  <c r="CC12" i="4"/>
  <c r="CC10" i="4"/>
  <c r="CC9" i="4"/>
  <c r="CA38" i="4"/>
  <c r="CA37" i="4"/>
  <c r="CA36" i="4"/>
  <c r="CA35" i="4"/>
  <c r="CA33" i="4"/>
  <c r="CA32" i="4"/>
  <c r="CA31" i="4"/>
  <c r="CA28" i="4"/>
  <c r="CA27" i="4"/>
  <c r="CA26" i="4"/>
  <c r="CA24" i="4"/>
  <c r="CA14" i="4"/>
  <c r="CA13" i="4"/>
  <c r="CA12" i="4"/>
  <c r="CA10" i="4"/>
  <c r="CA9" i="4"/>
  <c r="BV35" i="4"/>
  <c r="BW38" i="4"/>
  <c r="BV38" i="4" s="1"/>
  <c r="BW37" i="4"/>
  <c r="BW36" i="4"/>
  <c r="BW33" i="4"/>
  <c r="BW32" i="4"/>
  <c r="BW31" i="4"/>
  <c r="BW28" i="4"/>
  <c r="BW27" i="4"/>
  <c r="BW26" i="4"/>
  <c r="BW24" i="4"/>
  <c r="BW14" i="4"/>
  <c r="BW13" i="4"/>
  <c r="BW12" i="4"/>
  <c r="BW10" i="4"/>
  <c r="BW9" i="4"/>
  <c r="BV36" i="4" l="1"/>
  <c r="BV10" i="4"/>
  <c r="BV24" i="4"/>
  <c r="BV31" i="4"/>
  <c r="BV12" i="4"/>
  <c r="BV26" i="4"/>
  <c r="BV32" i="4"/>
  <c r="BV9" i="4"/>
  <c r="BV14" i="4"/>
  <c r="BV28" i="4"/>
  <c r="BV13" i="4"/>
  <c r="BV27" i="4"/>
  <c r="BV33" i="4"/>
  <c r="CF39" i="4"/>
  <c r="T39" i="4" s="1"/>
  <c r="CC39" i="4"/>
  <c r="BY39" i="4"/>
  <c r="CA39" i="4"/>
  <c r="BW39" i="4"/>
  <c r="BU35" i="4"/>
  <c r="BK39" i="4" l="1"/>
  <c r="CB41" i="4" s="1"/>
  <c r="CB36" i="4"/>
  <c r="CB33" i="4"/>
  <c r="L33" i="4" s="1"/>
  <c r="CB31" i="4"/>
  <c r="CB24" i="4"/>
  <c r="L24" i="4" s="1"/>
  <c r="CB9" i="4"/>
  <c r="CB38" i="4"/>
  <c r="CB27" i="4"/>
  <c r="L27" i="4" s="1"/>
  <c r="CB13" i="4"/>
  <c r="CB35" i="4"/>
  <c r="CB28" i="4"/>
  <c r="L28" i="4" s="1"/>
  <c r="CB14" i="4"/>
  <c r="CB10" i="4"/>
  <c r="CB37" i="4"/>
  <c r="CB32" i="4"/>
  <c r="L32" i="4" s="1"/>
  <c r="CB26" i="4"/>
  <c r="L26" i="4" s="1"/>
  <c r="CB12" i="4"/>
  <c r="BU33" i="4"/>
  <c r="BU28" i="4"/>
  <c r="BU36" i="4"/>
  <c r="BU38" i="4"/>
  <c r="BU31" i="4"/>
  <c r="BA39" i="4"/>
  <c r="BU14" i="4"/>
  <c r="BU12" i="4"/>
  <c r="BU10" i="4"/>
  <c r="BU13" i="4"/>
  <c r="BU27" i="4"/>
  <c r="BU26" i="4"/>
  <c r="BU24" i="4"/>
  <c r="BU9" i="4"/>
  <c r="CB39" i="4" l="1"/>
  <c r="BV41" i="4"/>
  <c r="S38" i="4"/>
  <c r="S36" i="4"/>
  <c r="S14" i="4"/>
  <c r="S13" i="4"/>
  <c r="S12" i="4"/>
  <c r="S10" i="4"/>
  <c r="S9" i="4"/>
  <c r="M38" i="4"/>
  <c r="N38" i="4" s="1"/>
  <c r="M36" i="4"/>
  <c r="N36" i="4" s="1"/>
  <c r="M14" i="4"/>
  <c r="N14" i="4" s="1"/>
  <c r="M13" i="4"/>
  <c r="N13" i="4" s="1"/>
  <c r="M12" i="4"/>
  <c r="N12" i="4" s="1"/>
  <c r="M10" i="4"/>
  <c r="N10" i="4" s="1"/>
  <c r="M9" i="4"/>
  <c r="N9" i="4" s="1"/>
  <c r="K14" i="4"/>
  <c r="L14" i="4" s="1"/>
  <c r="K12" i="4"/>
  <c r="L12" i="4" s="1"/>
  <c r="K9" i="4"/>
  <c r="L9" i="4" s="1"/>
  <c r="I38" i="4"/>
  <c r="I36" i="4"/>
  <c r="I35" i="4"/>
  <c r="V35" i="4" s="1"/>
  <c r="I14" i="4"/>
  <c r="I13" i="4"/>
  <c r="I12" i="4"/>
  <c r="I10" i="4"/>
  <c r="I9" i="4"/>
  <c r="AX38" i="4"/>
  <c r="AW38" i="4"/>
  <c r="AX37" i="4"/>
  <c r="AW37" i="4"/>
  <c r="AX36" i="4"/>
  <c r="AW36" i="4"/>
  <c r="AX35" i="4"/>
  <c r="AW35" i="4"/>
  <c r="AX33" i="4"/>
  <c r="AW33" i="4"/>
  <c r="J33" i="4" s="1"/>
  <c r="AX32" i="4"/>
  <c r="AW32" i="4"/>
  <c r="J32" i="4" s="1"/>
  <c r="AX31" i="4"/>
  <c r="AW31" i="4"/>
  <c r="AX28" i="4"/>
  <c r="AW28" i="4"/>
  <c r="J28" i="4" s="1"/>
  <c r="AX27" i="4"/>
  <c r="AW27" i="4"/>
  <c r="J27" i="4" s="1"/>
  <c r="AX26" i="4"/>
  <c r="AW26" i="4"/>
  <c r="J26" i="4" s="1"/>
  <c r="AX24" i="4"/>
  <c r="AW24" i="4"/>
  <c r="J24" i="4" s="1"/>
  <c r="AX14" i="4"/>
  <c r="AW14" i="4"/>
  <c r="AX13" i="4"/>
  <c r="AW13" i="4"/>
  <c r="AX12" i="4"/>
  <c r="AW12" i="4"/>
  <c r="AX10" i="4"/>
  <c r="AW10" i="4"/>
  <c r="AX9" i="4"/>
  <c r="AW9" i="4"/>
  <c r="D38" i="4"/>
  <c r="D36" i="4"/>
  <c r="D35" i="4"/>
  <c r="D14" i="4"/>
  <c r="D13" i="4"/>
  <c r="D12" i="4"/>
  <c r="D10" i="4"/>
  <c r="D9" i="4"/>
  <c r="C38" i="4"/>
  <c r="C36" i="4"/>
  <c r="C35" i="4"/>
  <c r="C14" i="4"/>
  <c r="C13" i="4"/>
  <c r="C12" i="4"/>
  <c r="AO38" i="4"/>
  <c r="AN38" i="4"/>
  <c r="AM38" i="4"/>
  <c r="AJ38" i="4"/>
  <c r="AO37" i="4"/>
  <c r="AN37" i="4"/>
  <c r="AM37" i="4"/>
  <c r="AJ37" i="4"/>
  <c r="AO36" i="4"/>
  <c r="AN36" i="4"/>
  <c r="AM36" i="4"/>
  <c r="AJ36" i="4"/>
  <c r="AO35" i="4"/>
  <c r="AN35" i="4"/>
  <c r="AM35" i="4"/>
  <c r="AJ35" i="4"/>
  <c r="AO33" i="4"/>
  <c r="AN33" i="4"/>
  <c r="AM33" i="4"/>
  <c r="AJ33" i="4"/>
  <c r="AO32" i="4"/>
  <c r="AN32" i="4"/>
  <c r="AM32" i="4"/>
  <c r="AJ32" i="4"/>
  <c r="AO31" i="4"/>
  <c r="AN31" i="4"/>
  <c r="AM31" i="4"/>
  <c r="AJ31" i="4"/>
  <c r="AO28" i="4"/>
  <c r="AN28" i="4"/>
  <c r="AM28" i="4"/>
  <c r="AJ28" i="4"/>
  <c r="AO27" i="4"/>
  <c r="AN27" i="4"/>
  <c r="AM27" i="4"/>
  <c r="AJ27" i="4"/>
  <c r="AO26" i="4"/>
  <c r="AN26" i="4"/>
  <c r="AM26" i="4"/>
  <c r="AJ26" i="4"/>
  <c r="AO24" i="4"/>
  <c r="AN24" i="4"/>
  <c r="AM24" i="4"/>
  <c r="AJ24" i="4"/>
  <c r="AO14" i="4"/>
  <c r="AN14" i="4"/>
  <c r="AM14" i="4"/>
  <c r="AJ14" i="4"/>
  <c r="AO13" i="4"/>
  <c r="AN13" i="4"/>
  <c r="AM13" i="4"/>
  <c r="AJ13" i="4"/>
  <c r="AO12" i="4"/>
  <c r="AN12" i="4"/>
  <c r="AM12" i="4"/>
  <c r="AJ12" i="4"/>
  <c r="AO10" i="4"/>
  <c r="AN10" i="4"/>
  <c r="AM10" i="4"/>
  <c r="AJ10" i="4"/>
  <c r="AO9" i="4"/>
  <c r="AN9" i="4"/>
  <c r="AM9" i="4"/>
  <c r="AJ9" i="4"/>
  <c r="G38" i="4"/>
  <c r="G36" i="4"/>
  <c r="G35" i="4"/>
  <c r="G14" i="4"/>
  <c r="G13" i="4"/>
  <c r="G12" i="4"/>
  <c r="G10" i="4"/>
  <c r="G9" i="4"/>
  <c r="F38" i="4"/>
  <c r="F36" i="4"/>
  <c r="F35" i="4"/>
  <c r="F14" i="4"/>
  <c r="F13" i="4"/>
  <c r="F12" i="4"/>
  <c r="F10" i="4"/>
  <c r="F9" i="4"/>
  <c r="AD37" i="4"/>
  <c r="AD36" i="4"/>
  <c r="AD35" i="4"/>
  <c r="AD32" i="4"/>
  <c r="AD31" i="4"/>
  <c r="AD27" i="4"/>
  <c r="AD26" i="4"/>
  <c r="AD24" i="4"/>
  <c r="AD14" i="4"/>
  <c r="AD13" i="4"/>
  <c r="AD12" i="4"/>
  <c r="AD10" i="4"/>
  <c r="AD9" i="4"/>
  <c r="AW41" i="4" l="1"/>
  <c r="AN39" i="4"/>
  <c r="AX41" i="4"/>
  <c r="AO39" i="4"/>
  <c r="AD39" i="4"/>
  <c r="E12" i="4"/>
  <c r="E14" i="4"/>
  <c r="AP24" i="4"/>
  <c r="AQ24" i="4" s="1"/>
  <c r="K35" i="4"/>
  <c r="L35" i="4" s="1"/>
  <c r="U9" i="4"/>
  <c r="AE9" i="4"/>
  <c r="AF9" i="4" s="1"/>
  <c r="AP14" i="4"/>
  <c r="AQ14" i="4" s="1"/>
  <c r="AY14" i="4"/>
  <c r="AY32" i="4"/>
  <c r="AY27" i="4"/>
  <c r="AY36" i="4"/>
  <c r="AP38" i="4"/>
  <c r="AQ38" i="4" s="1"/>
  <c r="K13" i="4"/>
  <c r="E9" i="4"/>
  <c r="AP33" i="4"/>
  <c r="AQ33" i="4" s="1"/>
  <c r="AY38" i="4"/>
  <c r="M39" i="4"/>
  <c r="N39" i="4" s="1"/>
  <c r="AX39" i="4"/>
  <c r="E36" i="4"/>
  <c r="E13" i="4"/>
  <c r="J35" i="4"/>
  <c r="AJ39" i="4"/>
  <c r="S39" i="4"/>
  <c r="AP27" i="4"/>
  <c r="AQ27" i="4" s="1"/>
  <c r="E38" i="4"/>
  <c r="AP10" i="4"/>
  <c r="AQ10" i="4" s="1"/>
  <c r="AP35" i="4"/>
  <c r="AQ35" i="4" s="1"/>
  <c r="AP36" i="4"/>
  <c r="AQ36" i="4" s="1"/>
  <c r="AM39" i="4"/>
  <c r="AY10" i="4"/>
  <c r="AY26" i="4"/>
  <c r="AY31" i="4"/>
  <c r="J14" i="4"/>
  <c r="J36" i="4"/>
  <c r="V36" i="4"/>
  <c r="H35" i="4"/>
  <c r="U12" i="4"/>
  <c r="U14" i="4"/>
  <c r="AP31" i="4"/>
  <c r="AQ31" i="4" s="1"/>
  <c r="J38" i="4"/>
  <c r="K10" i="4"/>
  <c r="L10" i="4" s="1"/>
  <c r="K36" i="4"/>
  <c r="K38" i="4"/>
  <c r="V38" i="4"/>
  <c r="J10" i="4"/>
  <c r="AY12" i="4"/>
  <c r="AY28" i="4"/>
  <c r="AY33" i="4"/>
  <c r="AW39" i="4"/>
  <c r="J9" i="4"/>
  <c r="J13" i="4"/>
  <c r="V9" i="4"/>
  <c r="V13" i="4"/>
  <c r="AP12" i="4"/>
  <c r="AQ12" i="4" s="1"/>
  <c r="AP28" i="4"/>
  <c r="AQ28" i="4" s="1"/>
  <c r="E10" i="4"/>
  <c r="E35" i="4"/>
  <c r="AY35" i="4"/>
  <c r="V12" i="4"/>
  <c r="V14" i="4"/>
  <c r="H9" i="4"/>
  <c r="H13" i="4"/>
  <c r="AY13" i="4"/>
  <c r="AP13" i="4"/>
  <c r="AQ13" i="4" s="1"/>
  <c r="AP26" i="4"/>
  <c r="AQ26" i="4" s="1"/>
  <c r="AP32" i="4"/>
  <c r="AQ32" i="4" s="1"/>
  <c r="AP37" i="4"/>
  <c r="AQ37" i="4" s="1"/>
  <c r="AY24" i="4"/>
  <c r="AY37" i="4"/>
  <c r="J12" i="4"/>
  <c r="V10" i="4"/>
  <c r="AY9" i="4"/>
  <c r="H14" i="4"/>
  <c r="H36" i="4"/>
  <c r="AP9" i="4"/>
  <c r="AQ9" i="4" s="1"/>
  <c r="AE12" i="4"/>
  <c r="AF12" i="4" s="1"/>
  <c r="AE14" i="4"/>
  <c r="AF14" i="4" s="1"/>
  <c r="AE26" i="4"/>
  <c r="AF26" i="4" s="1"/>
  <c r="AE28" i="4"/>
  <c r="AF28" i="4" s="1"/>
  <c r="AE32" i="4"/>
  <c r="AF32" i="4" s="1"/>
  <c r="AF33" i="4"/>
  <c r="AE36" i="4"/>
  <c r="AF36" i="4" s="1"/>
  <c r="AE38" i="4"/>
  <c r="AF38" i="4" s="1"/>
  <c r="AE10" i="4"/>
  <c r="AF10" i="4" s="1"/>
  <c r="AE13" i="4"/>
  <c r="AF13" i="4" s="1"/>
  <c r="H10" i="4"/>
  <c r="H38" i="4"/>
  <c r="AE24" i="4"/>
  <c r="AF24" i="4" s="1"/>
  <c r="AE27" i="4"/>
  <c r="AF27" i="4" s="1"/>
  <c r="AE31" i="4"/>
  <c r="AF31" i="4" s="1"/>
  <c r="AE35" i="4"/>
  <c r="AF35" i="4" s="1"/>
  <c r="AE37" i="4"/>
  <c r="AF37" i="4" s="1"/>
  <c r="H12" i="4"/>
  <c r="U36" i="4" l="1"/>
  <c r="L36" i="4"/>
  <c r="U38" i="4"/>
  <c r="L38" i="4"/>
  <c r="U13" i="4"/>
  <c r="L13" i="4"/>
  <c r="U35" i="4"/>
  <c r="V39" i="4"/>
  <c r="AY39" i="4"/>
  <c r="U10" i="4"/>
  <c r="AP39" i="4"/>
  <c r="AQ39" i="4" s="1"/>
  <c r="H39" i="4"/>
  <c r="E39" i="4"/>
  <c r="AE39" i="4"/>
  <c r="AF39" i="4" s="1"/>
  <c r="J39" i="4"/>
  <c r="BX37" i="4" l="1"/>
  <c r="BV37" i="4" s="1"/>
  <c r="BH39" i="4"/>
  <c r="BF41" i="4" s="1"/>
  <c r="BF37" i="4"/>
  <c r="BU37" i="4" l="1"/>
  <c r="P39" i="4"/>
  <c r="BX39" i="4"/>
  <c r="BF39" i="4"/>
  <c r="K39" i="4" l="1"/>
  <c r="BU39" i="4"/>
  <c r="BV39" i="4"/>
  <c r="O39" i="4"/>
  <c r="BV43" i="4"/>
  <c r="U39" i="4" l="1"/>
  <c r="L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Алексюк</author>
  </authors>
  <commentList>
    <comment ref="AL23" authorId="0" shapeId="0" xr:uid="{5B2C1573-4734-44B6-9B8C-ED3323B0E94F}">
      <text>
        <r>
          <rPr>
            <b/>
            <sz val="9"/>
            <color indexed="81"/>
            <rFont val="Tahoma"/>
            <family val="2"/>
            <charset val="204"/>
          </rPr>
          <t>Алексюк:</t>
        </r>
        <r>
          <rPr>
            <sz val="9"/>
            <color indexed="81"/>
            <rFont val="Tahoma"/>
            <family val="2"/>
            <charset val="204"/>
          </rPr>
          <t xml:space="preserve">
весь пробіг з нульовими</t>
        </r>
      </text>
    </comment>
  </commentList>
</comments>
</file>

<file path=xl/sharedStrings.xml><?xml version="1.0" encoding="utf-8"?>
<sst xmlns="http://schemas.openxmlformats.org/spreadsheetml/2006/main" count="206" uniqueCount="90">
  <si>
    <t>№№ п\п</t>
  </si>
  <si>
    <t>Підприємства</t>
  </si>
  <si>
    <t>КП "Київпастранс"</t>
  </si>
  <si>
    <t>Всього</t>
  </si>
  <si>
    <t>Перевезено пасажирів</t>
  </si>
  <si>
    <t>(тис. чол.)</t>
  </si>
  <si>
    <t>Витрати</t>
  </si>
  <si>
    <t>Доходи</t>
  </si>
  <si>
    <t>у тому числі:</t>
  </si>
  <si>
    <t>Відсоток покриття витрат</t>
  </si>
  <si>
    <t>загальними доходами</t>
  </si>
  <si>
    <t>(+-) відсотків</t>
  </si>
  <si>
    <t>Збільшено</t>
  </si>
  <si>
    <t>трамвай</t>
  </si>
  <si>
    <t>тролейбус</t>
  </si>
  <si>
    <t>всього</t>
  </si>
  <si>
    <t>Обсяги транспортної роботи</t>
  </si>
  <si>
    <t>Всього                     (тис.км)</t>
  </si>
  <si>
    <t>Трамвай</t>
  </si>
  <si>
    <t>Тролейбус</t>
  </si>
  <si>
    <t>Різниця</t>
  </si>
  <si>
    <t>Відсоток</t>
  </si>
  <si>
    <t>Пробіг РС</t>
  </si>
  <si>
    <t>відсоток збільшення (+), зменшення (-)</t>
  </si>
  <si>
    <t>реалізація</t>
  </si>
  <si>
    <t>субвенція</t>
  </si>
  <si>
    <t>дотації</t>
  </si>
  <si>
    <t>реалізацією квитків за проїзд</t>
  </si>
  <si>
    <t>Видатки</t>
  </si>
  <si>
    <t>Корпорація підприємств міського електротранспориту України "Укрелектротранс"</t>
  </si>
  <si>
    <t>КП "Вінницька транспортна компанія"</t>
  </si>
  <si>
    <t>КП "Житомирське ТТУ"</t>
  </si>
  <si>
    <t>КП "Запоріжелектротранс"</t>
  </si>
  <si>
    <t>КП "Електроавтотранс" м.Ів.Франківськ</t>
  </si>
  <si>
    <t>КП "Конотопське ТУ"</t>
  </si>
  <si>
    <t>КП "Краматорське ТТУ"</t>
  </si>
  <si>
    <t>КП "Швидкісний трамвай" Кивий Ріг</t>
  </si>
  <si>
    <t>КП "Міський трололейбус" Кривий Ріг</t>
  </si>
  <si>
    <t>КП "Луцьке підприємство електротранспорту"</t>
  </si>
  <si>
    <t>КП "Львівелектротранс"</t>
  </si>
  <si>
    <t>КП "Маріупольське ТТУ"</t>
  </si>
  <si>
    <t>КП "Миколаївелектротранс"</t>
  </si>
  <si>
    <t>КП "Одесміськелектротранс"</t>
  </si>
  <si>
    <t>КП "Полтаваелектроавтотранс"</t>
  </si>
  <si>
    <t>КП "Рівнеелектроавтотранс"</t>
  </si>
  <si>
    <t>КП "Сєверодонецьке ТрУ"</t>
  </si>
  <si>
    <t>КП "Слов"янське ТрУ"</t>
  </si>
  <si>
    <t>КП "Тернопільелектротранс"</t>
  </si>
  <si>
    <t>КП "Херсонелектротранс"</t>
  </si>
  <si>
    <t>КП "Черкасиелектротранс"</t>
  </si>
  <si>
    <t>КП "Чернівецьке ТрУ"</t>
  </si>
  <si>
    <t>КП "Чернігівське ТрУ"</t>
  </si>
  <si>
    <t>Білоцерківське КП "Тролейбусне управління"</t>
  </si>
  <si>
    <t>КП "Бахмутелектротранс"</t>
  </si>
  <si>
    <t>КП "Дніпровський електротранспорт"</t>
  </si>
  <si>
    <t>КП "Трамвай" м. Кам'янське</t>
  </si>
  <si>
    <t>КП "Електротранс"м. Кропивницький</t>
  </si>
  <si>
    <t>КП "Електроавтотранс" м. Суми</t>
  </si>
  <si>
    <t>КП "Електротранс" м. Хмельницький</t>
  </si>
  <si>
    <t>чистий дохід від інших видів діяльності (тис. грн.)</t>
  </si>
  <si>
    <t>оплата транспортної роботи за договором</t>
  </si>
  <si>
    <t>УСЬОГО</t>
  </si>
  <si>
    <t>КП КМР "Електротранс", м. Кропивницький</t>
  </si>
  <si>
    <t>МКП "Дніпровський електротранспорт"</t>
  </si>
  <si>
    <t>за рік</t>
  </si>
  <si>
    <t>КП "Луцьке підприємство ЕТ"</t>
  </si>
  <si>
    <t xml:space="preserve">реалізація квитків за проїзд </t>
  </si>
  <si>
    <t>тис. гривень</t>
  </si>
  <si>
    <t xml:space="preserve">дотації з місцевих бюджетів </t>
  </si>
  <si>
    <t>Всього МЕТ у 2019</t>
  </si>
  <si>
    <t>Кременчуцьке ТрУ ім. Л.Я. Левітана</t>
  </si>
  <si>
    <t>КП "Дружківкаавтоелектротранс"</t>
  </si>
  <si>
    <t xml:space="preserve">Примітки: 1. Таблиця складена за показниками, наданими підприємствами міського електротранспорту та носить відомчий характер. </t>
  </si>
  <si>
    <t>Перевезено пасажирів 2021</t>
  </si>
  <si>
    <t>Доходи за 2021 рік</t>
  </si>
  <si>
    <t>Основні показники роботи підприємств міського електричного транспорту України у 2022 році порівняно з минулим роком</t>
  </si>
  <si>
    <t>Відсоток збільшнння (+), зменшення (-) відносно 2021 року</t>
  </si>
  <si>
    <t>Обсяги витрат у 2022 р. (тис.грн)</t>
  </si>
  <si>
    <t xml:space="preserve">Відсоток збільшення (+), зменшення (-) відносно 2021 року </t>
  </si>
  <si>
    <t>Обсяги доходів у 2022 році (тис. грн.)</t>
  </si>
  <si>
    <t>відсоток (+,-) до 2021р.</t>
  </si>
  <si>
    <t>Перевезено пасажирів 2022</t>
  </si>
  <si>
    <t>Доходи за 2022 рік</t>
  </si>
  <si>
    <t>Всього за 2022р</t>
  </si>
  <si>
    <t>Всього за 2021р.</t>
  </si>
  <si>
    <t xml:space="preserve">     2. У зв'язку з війною з 24 лютого 2022 року траспортне обслуговування населення здійснювалося зі значними обмеженнями, а в окупованих містах припинено. </t>
  </si>
  <si>
    <t>Показники не надано</t>
  </si>
  <si>
    <t>Перебуває в прифронтовій зоні</t>
  </si>
  <si>
    <t>Перебуває в зоні бойових дій</t>
  </si>
  <si>
    <t>Перебуває на тимчасово окупованій території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</si>
</sst>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&quot;р.&quot;;[Red]\-#,##0&quot;р.&quot;"/>
    <numFmt numFmtId="165" formatCode="_-* #,##0.00_р_._-;\-* #,##0.00_р_._-;_-* &quot;-&quot;??_р_._-;_-@_-"/>
    <numFmt numFmtId="166" formatCode="0.0%"/>
    <numFmt numFmtId="167" formatCode="_-* #,##0.0_р_._-;\-* #,##0.0_р_._-;_-* &quot;-&quot;??_р_._-;_-@_-"/>
    <numFmt numFmtId="168" formatCode="0.0"/>
    <numFmt numFmtId="169" formatCode="#,##0.0"/>
    <numFmt numFmtId="170" formatCode="[$-419]General"/>
    <numFmt numFmtId="171" formatCode="_-* #,##0.0_₴_-;\-* #,##0.0_₴_-;_-* &quot;-&quot;?_₴_-;_-@_-"/>
    <numFmt numFmtId="172" formatCode="_-* #,##0_р_._-;\-* #,##0_р_._-;_-* &quot;-&quot;??_р_._-;_-@_-"/>
    <numFmt numFmtId="173" formatCode="[$-422]General"/>
    <numFmt numFmtId="174" formatCode="_-* #,##0.0\ _г_р_н_._-;\-* #,##0.0\ _г_р_н_._-;_-* &quot;-&quot;??\ _г_р_н_._-;_-@_-"/>
    <numFmt numFmtId="175" formatCode="#,##0.0\ _₽"/>
    <numFmt numFmtId="176" formatCode="0.000"/>
    <numFmt numFmtId="177" formatCode="_-* #,##0.0\ _₽_-;\-* #,##0.0\ _₽_-;_-* &quot;-&quot;?\ _₽_-;_-@_-"/>
  </numFmts>
  <fonts count="5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name val="Arial Cyr"/>
      <charset val="204"/>
    </font>
    <font>
      <b/>
      <sz val="15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24"/>
      <name val="Arial Cyr"/>
      <charset val="204"/>
    </font>
    <font>
      <sz val="12"/>
      <color indexed="8"/>
      <name val="Calibri"/>
      <family val="2"/>
      <charset val="204"/>
    </font>
    <font>
      <sz val="8"/>
      <color rgb="FF000000"/>
      <name val="Liberation Sans"/>
      <charset val="204"/>
    </font>
    <font>
      <b/>
      <sz val="1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indexed="12"/>
      <name val="Times New Roman"/>
      <family val="1"/>
      <charset val="1"/>
    </font>
    <font>
      <b/>
      <sz val="14"/>
      <color indexed="12"/>
      <name val="Times New Roman"/>
      <family val="1"/>
      <charset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FF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8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12"/>
      <name val="Arial"/>
      <family val="2"/>
      <charset val="1"/>
    </font>
    <font>
      <b/>
      <sz val="12"/>
      <color indexed="62"/>
      <name val="Times New Roman"/>
      <family val="1"/>
      <charset val="1"/>
    </font>
    <font>
      <b/>
      <sz val="12"/>
      <color indexed="28"/>
      <name val="Times New Roman"/>
      <family val="1"/>
      <charset val="204"/>
    </font>
    <font>
      <sz val="12"/>
      <color indexed="12"/>
      <name val="Arial"/>
      <family val="2"/>
      <charset val="204"/>
    </font>
    <font>
      <b/>
      <sz val="12"/>
      <color indexed="32"/>
      <name val="Arial"/>
      <family val="2"/>
      <charset val="1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F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1" fillId="0" borderId="0" applyBorder="0" applyProtection="0"/>
    <xf numFmtId="0" fontId="13" fillId="0" borderId="0"/>
    <xf numFmtId="0" fontId="57" fillId="9" borderId="0" applyNumberFormat="0" applyBorder="0" applyAlignment="0" applyProtection="0"/>
  </cellStyleXfs>
  <cellXfs count="502">
    <xf numFmtId="0" fontId="0" fillId="0" borderId="0" xfId="0"/>
    <xf numFmtId="0" fontId="0" fillId="0" borderId="1" xfId="0" applyBorder="1"/>
    <xf numFmtId="0" fontId="0" fillId="2" borderId="3" xfId="0" applyFill="1" applyBorder="1"/>
    <xf numFmtId="0" fontId="0" fillId="2" borderId="15" xfId="0" applyFill="1" applyBorder="1"/>
    <xf numFmtId="0" fontId="0" fillId="2" borderId="0" xfId="0" applyFill="1"/>
    <xf numFmtId="166" fontId="0" fillId="2" borderId="0" xfId="1" applyNumberFormat="1" applyFont="1" applyFill="1" applyAlignment="1">
      <alignment horizontal="center"/>
    </xf>
    <xf numFmtId="0" fontId="0" fillId="0" borderId="0" xfId="0" applyBorder="1"/>
    <xf numFmtId="0" fontId="0" fillId="0" borderId="38" xfId="0" applyBorder="1"/>
    <xf numFmtId="0" fontId="0" fillId="0" borderId="31" xfId="0" applyBorder="1"/>
    <xf numFmtId="0" fontId="0" fillId="0" borderId="11" xfId="0" applyBorder="1"/>
    <xf numFmtId="168" fontId="0" fillId="0" borderId="0" xfId="0" applyNumberFormat="1"/>
    <xf numFmtId="0" fontId="0" fillId="0" borderId="0" xfId="0" applyAlignment="1">
      <alignment wrapText="1"/>
    </xf>
    <xf numFmtId="166" fontId="0" fillId="0" borderId="0" xfId="1" applyNumberFormat="1" applyFont="1" applyAlignment="1">
      <alignment horizontal="center" wrapText="1"/>
    </xf>
    <xf numFmtId="0" fontId="0" fillId="0" borderId="40" xfId="0" applyBorder="1"/>
    <xf numFmtId="0" fontId="0" fillId="0" borderId="0" xfId="0" applyFill="1" applyBorder="1"/>
    <xf numFmtId="0" fontId="0" fillId="2" borderId="43" xfId="0" applyFill="1" applyBorder="1" applyAlignment="1">
      <alignment wrapText="1"/>
    </xf>
    <xf numFmtId="0" fontId="0" fillId="0" borderId="11" xfId="0" applyBorder="1"/>
    <xf numFmtId="166" fontId="4" fillId="0" borderId="3" xfId="1" applyNumberFormat="1" applyFont="1" applyBorder="1" applyAlignment="1">
      <alignment horizontal="center"/>
    </xf>
    <xf numFmtId="166" fontId="4" fillId="0" borderId="15" xfId="1" applyNumberFormat="1" applyFont="1" applyBorder="1" applyAlignment="1">
      <alignment horizontal="center"/>
    </xf>
    <xf numFmtId="166" fontId="4" fillId="0" borderId="13" xfId="1" applyNumberFormat="1" applyFont="1" applyBorder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5" fillId="2" borderId="15" xfId="0" applyFont="1" applyFill="1" applyBorder="1"/>
    <xf numFmtId="0" fontId="5" fillId="2" borderId="42" xfId="0" applyFont="1" applyFill="1" applyBorder="1" applyAlignment="1"/>
    <xf numFmtId="0" fontId="0" fillId="0" borderId="11" xfId="0" applyBorder="1"/>
    <xf numFmtId="0" fontId="5" fillId="2" borderId="46" xfId="0" applyFont="1" applyFill="1" applyBorder="1"/>
    <xf numFmtId="0" fontId="5" fillId="2" borderId="13" xfId="0" applyFont="1" applyFill="1" applyBorder="1"/>
    <xf numFmtId="0" fontId="5" fillId="2" borderId="42" xfId="0" applyFont="1" applyFill="1" applyBorder="1"/>
    <xf numFmtId="0" fontId="0" fillId="2" borderId="38" xfId="0" applyFill="1" applyBorder="1"/>
    <xf numFmtId="166" fontId="0" fillId="2" borderId="38" xfId="1" applyNumberFormat="1" applyFont="1" applyFill="1" applyBorder="1" applyAlignment="1">
      <alignment horizontal="center"/>
    </xf>
    <xf numFmtId="168" fontId="0" fillId="0" borderId="38" xfId="0" applyNumberFormat="1" applyBorder="1"/>
    <xf numFmtId="166" fontId="0" fillId="0" borderId="38" xfId="1" applyNumberFormat="1" applyFont="1" applyBorder="1" applyAlignment="1">
      <alignment horizontal="center" wrapText="1"/>
    </xf>
    <xf numFmtId="0" fontId="5" fillId="2" borderId="42" xfId="0" applyFont="1" applyFill="1" applyBorder="1" applyAlignment="1">
      <alignment wrapText="1"/>
    </xf>
    <xf numFmtId="0" fontId="0" fillId="2" borderId="13" xfId="0" applyFill="1" applyBorder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3" fillId="0" borderId="0" xfId="1" applyNumberFormat="1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17" xfId="0" applyBorder="1" applyAlignment="1">
      <alignment horizontal="center" vertical="center" wrapText="1"/>
    </xf>
    <xf numFmtId="0" fontId="0" fillId="0" borderId="16" xfId="0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0" fillId="0" borderId="7" xfId="0" applyBorder="1"/>
    <xf numFmtId="0" fontId="13" fillId="0" borderId="19" xfId="0" applyFont="1" applyBorder="1"/>
    <xf numFmtId="0" fontId="8" fillId="0" borderId="7" xfId="0" applyFont="1" applyBorder="1"/>
    <xf numFmtId="0" fontId="8" fillId="0" borderId="19" xfId="0" applyFont="1" applyBorder="1"/>
    <xf numFmtId="0" fontId="0" fillId="0" borderId="0" xfId="0" applyAlignment="1"/>
    <xf numFmtId="0" fontId="5" fillId="0" borderId="0" xfId="0" applyFont="1" applyAlignment="1"/>
    <xf numFmtId="168" fontId="0" fillId="0" borderId="31" xfId="0" applyNumberFormat="1" applyBorder="1"/>
    <xf numFmtId="171" fontId="0" fillId="0" borderId="0" xfId="0" applyNumberFormat="1"/>
    <xf numFmtId="0" fontId="7" fillId="0" borderId="0" xfId="0" applyFont="1" applyAlignment="1"/>
    <xf numFmtId="0" fontId="13" fillId="0" borderId="7" xfId="0" applyFont="1" applyBorder="1"/>
    <xf numFmtId="0" fontId="20" fillId="5" borderId="54" xfId="0" applyFont="1" applyFill="1" applyBorder="1"/>
    <xf numFmtId="0" fontId="20" fillId="5" borderId="55" xfId="0" applyFont="1" applyFill="1" applyBorder="1"/>
    <xf numFmtId="168" fontId="0" fillId="0" borderId="40" xfId="0" applyNumberFormat="1" applyBorder="1"/>
    <xf numFmtId="173" fontId="12" fillId="3" borderId="58" xfId="3" applyNumberFormat="1" applyFont="1" applyFill="1" applyBorder="1" applyAlignment="1" applyProtection="1">
      <alignment horizontal="center"/>
    </xf>
    <xf numFmtId="173" fontId="12" fillId="3" borderId="57" xfId="3" applyNumberFormat="1" applyFont="1" applyFill="1" applyBorder="1" applyAlignment="1" applyProtection="1">
      <alignment horizontal="center"/>
    </xf>
    <xf numFmtId="169" fontId="0" fillId="0" borderId="47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 vertical="center"/>
    </xf>
    <xf numFmtId="169" fontId="0" fillId="0" borderId="13" xfId="0" applyNumberFormat="1" applyFont="1" applyBorder="1" applyAlignment="1">
      <alignment horizontal="center" vertical="center"/>
    </xf>
    <xf numFmtId="168" fontId="17" fillId="4" borderId="59" xfId="0" applyNumberFormat="1" applyFont="1" applyFill="1" applyBorder="1" applyAlignment="1">
      <alignment horizontal="center"/>
    </xf>
    <xf numFmtId="175" fontId="0" fillId="0" borderId="60" xfId="0" applyNumberFormat="1" applyFill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2" fontId="24" fillId="0" borderId="57" xfId="0" applyNumberFormat="1" applyFont="1" applyBorder="1" applyAlignment="1">
      <alignment horizontal="center"/>
    </xf>
    <xf numFmtId="0" fontId="8" fillId="0" borderId="62" xfId="0" applyFont="1" applyBorder="1"/>
    <xf numFmtId="169" fontId="0" fillId="0" borderId="60" xfId="0" applyNumberFormat="1" applyBorder="1" applyAlignment="1">
      <alignment horizontal="center"/>
    </xf>
    <xf numFmtId="2" fontId="0" fillId="0" borderId="47" xfId="0" applyNumberFormat="1" applyBorder="1"/>
    <xf numFmtId="168" fontId="23" fillId="0" borderId="13" xfId="0" applyNumberFormat="1" applyFont="1" applyBorder="1" applyAlignment="1">
      <alignment horizontal="center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4" fontId="27" fillId="0" borderId="47" xfId="0" applyNumberFormat="1" applyFont="1" applyBorder="1" applyAlignment="1">
      <alignment horizontal="center"/>
    </xf>
    <xf numFmtId="0" fontId="25" fillId="0" borderId="63" xfId="0" applyFont="1" applyBorder="1" applyAlignment="1">
      <alignment horizontal="center" vertical="center"/>
    </xf>
    <xf numFmtId="167" fontId="3" fillId="0" borderId="44" xfId="2" applyNumberFormat="1" applyFont="1" applyBorder="1" applyAlignment="1">
      <alignment horizontal="center" vertical="center"/>
    </xf>
    <xf numFmtId="174" fontId="16" fillId="0" borderId="16" xfId="2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vertical="center"/>
    </xf>
    <xf numFmtId="166" fontId="3" fillId="2" borderId="20" xfId="1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3" fillId="0" borderId="19" xfId="1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3" fillId="0" borderId="20" xfId="1" applyNumberFormat="1" applyFont="1" applyBorder="1" applyAlignment="1">
      <alignment horizontal="center" vertical="center" wrapText="1"/>
    </xf>
    <xf numFmtId="168" fontId="3" fillId="0" borderId="26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7" fontId="3" fillId="0" borderId="26" xfId="2" applyNumberFormat="1" applyFont="1" applyBorder="1" applyAlignment="1">
      <alignment vertical="center"/>
    </xf>
    <xf numFmtId="166" fontId="3" fillId="0" borderId="33" xfId="0" applyNumberFormat="1" applyFont="1" applyBorder="1" applyAlignment="1">
      <alignment horizontal="center" vertical="center"/>
    </xf>
    <xf numFmtId="167" fontId="3" fillId="0" borderId="26" xfId="2" applyNumberFormat="1" applyFont="1" applyBorder="1" applyAlignment="1">
      <alignment horizontal="center" vertical="center"/>
    </xf>
    <xf numFmtId="9" fontId="3" fillId="0" borderId="33" xfId="1" applyFont="1" applyBorder="1" applyAlignment="1">
      <alignment horizontal="center" vertical="center"/>
    </xf>
    <xf numFmtId="166" fontId="3" fillId="0" borderId="29" xfId="1" applyNumberFormat="1" applyFont="1" applyBorder="1" applyAlignment="1">
      <alignment horizontal="center" vertical="center"/>
    </xf>
    <xf numFmtId="166" fontId="3" fillId="0" borderId="20" xfId="1" applyNumberFormat="1" applyFont="1" applyBorder="1" applyAlignment="1">
      <alignment horizontal="center" vertical="center"/>
    </xf>
    <xf numFmtId="172" fontId="3" fillId="0" borderId="7" xfId="2" applyNumberFormat="1" applyFont="1" applyBorder="1" applyAlignment="1">
      <alignment horizontal="center" vertical="center"/>
    </xf>
    <xf numFmtId="9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8" fillId="0" borderId="41" xfId="0" applyFont="1" applyBorder="1"/>
    <xf numFmtId="0" fontId="28" fillId="0" borderId="40" xfId="0" applyFont="1" applyBorder="1" applyAlignment="1">
      <alignment horizontal="center"/>
    </xf>
    <xf numFmtId="2" fontId="28" fillId="0" borderId="60" xfId="0" applyNumberFormat="1" applyFont="1" applyBorder="1" applyAlignment="1">
      <alignment horizontal="center"/>
    </xf>
    <xf numFmtId="2" fontId="18" fillId="0" borderId="6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29" fillId="0" borderId="60" xfId="0" applyFont="1" applyBorder="1"/>
    <xf numFmtId="0" fontId="13" fillId="0" borderId="8" xfId="0" applyFont="1" applyBorder="1"/>
    <xf numFmtId="0" fontId="13" fillId="0" borderId="60" xfId="0" applyFont="1" applyBorder="1"/>
    <xf numFmtId="0" fontId="29" fillId="0" borderId="38" xfId="0" applyFont="1" applyBorder="1"/>
    <xf numFmtId="168" fontId="29" fillId="0" borderId="60" xfId="0" applyNumberFormat="1" applyFont="1" applyBorder="1"/>
    <xf numFmtId="0" fontId="29" fillId="0" borderId="64" xfId="0" applyFont="1" applyBorder="1"/>
    <xf numFmtId="0" fontId="30" fillId="2" borderId="3" xfId="0" applyFont="1" applyFill="1" applyBorder="1"/>
    <xf numFmtId="169" fontId="0" fillId="0" borderId="42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68" fontId="0" fillId="0" borderId="77" xfId="0" applyNumberFormat="1" applyBorder="1" applyAlignment="1">
      <alignment horizontal="center"/>
    </xf>
    <xf numFmtId="168" fontId="13" fillId="0" borderId="77" xfId="0" applyNumberFormat="1" applyFont="1" applyBorder="1" applyAlignment="1">
      <alignment horizontal="center"/>
    </xf>
    <xf numFmtId="168" fontId="13" fillId="0" borderId="79" xfId="0" applyNumberFormat="1" applyFont="1" applyBorder="1" applyAlignment="1">
      <alignment horizontal="center"/>
    </xf>
    <xf numFmtId="168" fontId="23" fillId="0" borderId="48" xfId="0" applyNumberFormat="1" applyFont="1" applyBorder="1" applyAlignment="1">
      <alignment horizontal="center"/>
    </xf>
    <xf numFmtId="0" fontId="15" fillId="0" borderId="62" xfId="0" applyFont="1" applyBorder="1"/>
    <xf numFmtId="0" fontId="15" fillId="0" borderId="41" xfId="0" applyFont="1" applyFill="1" applyBorder="1"/>
    <xf numFmtId="0" fontId="13" fillId="0" borderId="62" xfId="0" applyFont="1" applyBorder="1" applyAlignment="1">
      <alignment horizontal="center"/>
    </xf>
    <xf numFmtId="0" fontId="8" fillId="4" borderId="4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0" fillId="0" borderId="62" xfId="0" applyFill="1" applyBorder="1"/>
    <xf numFmtId="0" fontId="0" fillId="0" borderId="77" xfId="0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21" fillId="0" borderId="60" xfId="0" applyFont="1" applyBorder="1"/>
    <xf numFmtId="0" fontId="21" fillId="4" borderId="60" xfId="0" applyFont="1" applyFill="1" applyBorder="1"/>
    <xf numFmtId="0" fontId="21" fillId="0" borderId="61" xfId="0" applyFont="1" applyBorder="1"/>
    <xf numFmtId="0" fontId="21" fillId="0" borderId="62" xfId="0" applyFont="1" applyBorder="1"/>
    <xf numFmtId="0" fontId="26" fillId="0" borderId="41" xfId="0" applyFont="1" applyBorder="1"/>
    <xf numFmtId="0" fontId="8" fillId="0" borderId="41" xfId="0" applyFont="1" applyFill="1" applyBorder="1"/>
    <xf numFmtId="0" fontId="27" fillId="0" borderId="47" xfId="0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48" xfId="0" applyNumberFormat="1" applyFont="1" applyBorder="1" applyAlignment="1">
      <alignment horizontal="center"/>
    </xf>
    <xf numFmtId="4" fontId="27" fillId="0" borderId="76" xfId="0" applyNumberFormat="1" applyFont="1" applyBorder="1" applyAlignment="1">
      <alignment horizontal="center"/>
    </xf>
    <xf numFmtId="4" fontId="27" fillId="0" borderId="62" xfId="0" applyNumberFormat="1" applyFont="1" applyBorder="1" applyAlignment="1">
      <alignment horizontal="center"/>
    </xf>
    <xf numFmtId="4" fontId="27" fillId="0" borderId="41" xfId="0" applyNumberFormat="1" applyFont="1" applyBorder="1" applyAlignment="1">
      <alignment horizontal="center"/>
    </xf>
    <xf numFmtId="2" fontId="0" fillId="0" borderId="0" xfId="0" applyNumberFormat="1"/>
    <xf numFmtId="0" fontId="8" fillId="0" borderId="61" xfId="0" applyFont="1" applyBorder="1" applyAlignment="1">
      <alignment horizontal="center"/>
    </xf>
    <xf numFmtId="168" fontId="13" fillId="0" borderId="63" xfId="0" applyNumberFormat="1" applyFont="1" applyBorder="1" applyAlignment="1">
      <alignment horizontal="center"/>
    </xf>
    <xf numFmtId="168" fontId="0" fillId="0" borderId="47" xfId="0" applyNumberFormat="1" applyBorder="1"/>
    <xf numFmtId="169" fontId="21" fillId="0" borderId="13" xfId="0" applyNumberFormat="1" applyFont="1" applyBorder="1"/>
    <xf numFmtId="168" fontId="32" fillId="0" borderId="48" xfId="0" applyNumberFormat="1" applyFont="1" applyBorder="1"/>
    <xf numFmtId="0" fontId="32" fillId="0" borderId="48" xfId="0" applyFont="1" applyBorder="1"/>
    <xf numFmtId="169" fontId="32" fillId="0" borderId="47" xfId="0" applyNumberFormat="1" applyFont="1" applyBorder="1"/>
    <xf numFmtId="169" fontId="14" fillId="0" borderId="47" xfId="0" applyNumberFormat="1" applyFont="1" applyBorder="1" applyAlignment="1">
      <alignment horizontal="center" vertical="center"/>
    </xf>
    <xf numFmtId="169" fontId="14" fillId="0" borderId="60" xfId="0" applyNumberFormat="1" applyFont="1" applyBorder="1" applyAlignment="1">
      <alignment horizontal="center" vertical="center"/>
    </xf>
    <xf numFmtId="169" fontId="14" fillId="0" borderId="13" xfId="0" applyNumberFormat="1" applyFont="1" applyBorder="1" applyAlignment="1">
      <alignment horizontal="center" vertical="center"/>
    </xf>
    <xf numFmtId="169" fontId="14" fillId="0" borderId="61" xfId="0" applyNumberFormat="1" applyFont="1" applyBorder="1" applyAlignment="1">
      <alignment horizontal="center" vertical="center"/>
    </xf>
    <xf numFmtId="0" fontId="28" fillId="0" borderId="83" xfId="0" applyFont="1" applyBorder="1" applyAlignment="1">
      <alignment horizontal="center"/>
    </xf>
    <xf numFmtId="0" fontId="28" fillId="0" borderId="84" xfId="0" applyFont="1" applyBorder="1" applyAlignment="1">
      <alignment horizontal="center"/>
    </xf>
    <xf numFmtId="2" fontId="28" fillId="0" borderId="83" xfId="0" applyNumberFormat="1" applyFont="1" applyBorder="1" applyAlignment="1">
      <alignment horizontal="center"/>
    </xf>
    <xf numFmtId="2" fontId="18" fillId="0" borderId="83" xfId="0" applyNumberFormat="1" applyFont="1" applyBorder="1" applyAlignment="1">
      <alignment horizontal="center"/>
    </xf>
    <xf numFmtId="168" fontId="29" fillId="0" borderId="60" xfId="0" applyNumberFormat="1" applyFont="1" applyFill="1" applyBorder="1"/>
    <xf numFmtId="0" fontId="29" fillId="0" borderId="35" xfId="0" applyFont="1" applyFill="1" applyBorder="1"/>
    <xf numFmtId="0" fontId="13" fillId="0" borderId="41" xfId="0" applyFont="1" applyFill="1" applyBorder="1"/>
    <xf numFmtId="168" fontId="23" fillId="0" borderId="47" xfId="0" applyNumberFormat="1" applyFont="1" applyBorder="1" applyAlignment="1">
      <alignment horizontal="center"/>
    </xf>
    <xf numFmtId="0" fontId="13" fillId="0" borderId="62" xfId="0" applyFont="1" applyBorder="1"/>
    <xf numFmtId="0" fontId="13" fillId="0" borderId="41" xfId="0" applyFont="1" applyBorder="1"/>
    <xf numFmtId="168" fontId="0" fillId="0" borderId="78" xfId="0" applyNumberFormat="1" applyBorder="1" applyAlignment="1">
      <alignment horizontal="center"/>
    </xf>
    <xf numFmtId="164" fontId="33" fillId="0" borderId="56" xfId="0" applyNumberFormat="1" applyFont="1" applyBorder="1" applyAlignment="1">
      <alignment vertical="center"/>
    </xf>
    <xf numFmtId="164" fontId="33" fillId="0" borderId="7" xfId="0" applyNumberFormat="1" applyFont="1" applyBorder="1" applyAlignment="1">
      <alignment horizontal="center" vertical="center"/>
    </xf>
    <xf numFmtId="0" fontId="33" fillId="0" borderId="26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3" fillId="0" borderId="71" xfId="0" applyFont="1" applyBorder="1" applyAlignment="1">
      <alignment horizontal="center" vertical="center" wrapText="1"/>
    </xf>
    <xf numFmtId="0" fontId="34" fillId="2" borderId="23" xfId="0" applyFont="1" applyFill="1" applyBorder="1"/>
    <xf numFmtId="0" fontId="33" fillId="0" borderId="45" xfId="0" applyFont="1" applyBorder="1" applyAlignment="1">
      <alignment horizontal="center" vertical="center" wrapText="1"/>
    </xf>
    <xf numFmtId="0" fontId="34" fillId="2" borderId="46" xfId="0" applyFont="1" applyFill="1" applyBorder="1"/>
    <xf numFmtId="0" fontId="33" fillId="2" borderId="45" xfId="0" applyFont="1" applyFill="1" applyBorder="1" applyAlignment="1">
      <alignment horizontal="center"/>
    </xf>
    <xf numFmtId="0" fontId="34" fillId="2" borderId="13" xfId="0" applyFont="1" applyFill="1" applyBorder="1"/>
    <xf numFmtId="168" fontId="3" fillId="2" borderId="45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166" fontId="3" fillId="2" borderId="13" xfId="1" applyNumberFormat="1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3" fillId="0" borderId="35" xfId="1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6" fontId="3" fillId="0" borderId="13" xfId="1" applyNumberFormat="1" applyFont="1" applyBorder="1" applyAlignment="1">
      <alignment horizontal="center" wrapText="1"/>
    </xf>
    <xf numFmtId="166" fontId="3" fillId="0" borderId="13" xfId="0" applyNumberFormat="1" applyFont="1" applyBorder="1" applyAlignment="1">
      <alignment horizontal="center"/>
    </xf>
    <xf numFmtId="167" fontId="3" fillId="0" borderId="45" xfId="2" applyNumberFormat="1" applyFont="1" applyBorder="1"/>
    <xf numFmtId="166" fontId="3" fillId="0" borderId="46" xfId="0" applyNumberFormat="1" applyFont="1" applyBorder="1" applyAlignment="1">
      <alignment horizontal="center"/>
    </xf>
    <xf numFmtId="167" fontId="3" fillId="0" borderId="45" xfId="2" applyNumberFormat="1" applyFont="1" applyBorder="1" applyAlignment="1">
      <alignment horizontal="center"/>
    </xf>
    <xf numFmtId="9" fontId="3" fillId="0" borderId="13" xfId="1" applyFont="1" applyBorder="1" applyAlignment="1">
      <alignment horizontal="center"/>
    </xf>
    <xf numFmtId="167" fontId="3" fillId="0" borderId="11" xfId="2" applyNumberFormat="1" applyFont="1" applyBorder="1" applyAlignment="1">
      <alignment horizontal="center"/>
    </xf>
    <xf numFmtId="166" fontId="3" fillId="0" borderId="36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0" fontId="33" fillId="2" borderId="14" xfId="0" applyFont="1" applyFill="1" applyBorder="1" applyAlignment="1">
      <alignment horizontal="center"/>
    </xf>
    <xf numFmtId="0" fontId="34" fillId="2" borderId="15" xfId="0" applyFont="1" applyFill="1" applyBorder="1"/>
    <xf numFmtId="168" fontId="3" fillId="2" borderId="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6" fontId="3" fillId="2" borderId="3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8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6" fontId="3" fillId="0" borderId="3" xfId="1" applyNumberFormat="1" applyFont="1" applyBorder="1" applyAlignment="1">
      <alignment horizontal="center" wrapText="1"/>
    </xf>
    <xf numFmtId="166" fontId="3" fillId="0" borderId="3" xfId="0" applyNumberFormat="1" applyFont="1" applyBorder="1" applyAlignment="1">
      <alignment horizontal="center"/>
    </xf>
    <xf numFmtId="167" fontId="3" fillId="0" borderId="6" xfId="2" applyNumberFormat="1" applyFont="1" applyBorder="1"/>
    <xf numFmtId="166" fontId="3" fillId="0" borderId="32" xfId="0" applyNumberFormat="1" applyFont="1" applyBorder="1" applyAlignment="1">
      <alignment horizontal="center"/>
    </xf>
    <xf numFmtId="167" fontId="3" fillId="0" borderId="14" xfId="2" applyNumberFormat="1" applyFont="1" applyBorder="1" applyAlignment="1">
      <alignment horizontal="center"/>
    </xf>
    <xf numFmtId="9" fontId="3" fillId="0" borderId="15" xfId="1" applyFont="1" applyBorder="1" applyAlignment="1">
      <alignment horizontal="center"/>
    </xf>
    <xf numFmtId="165" fontId="3" fillId="0" borderId="14" xfId="2" applyFont="1" applyBorder="1" applyAlignment="1">
      <alignment horizontal="center"/>
    </xf>
    <xf numFmtId="167" fontId="3" fillId="0" borderId="1" xfId="2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8" fontId="3" fillId="2" borderId="14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6" fontId="3" fillId="2" borderId="15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3" fillId="0" borderId="17" xfId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6" fontId="3" fillId="0" borderId="15" xfId="1" applyNumberFormat="1" applyFont="1" applyBorder="1" applyAlignment="1">
      <alignment horizontal="center" wrapText="1"/>
    </xf>
    <xf numFmtId="167" fontId="3" fillId="0" borderId="14" xfId="2" applyNumberFormat="1" applyFont="1" applyBorder="1"/>
    <xf numFmtId="166" fontId="3" fillId="0" borderId="42" xfId="0" applyNumberFormat="1" applyFont="1" applyBorder="1" applyAlignment="1">
      <alignment horizontal="center"/>
    </xf>
    <xf numFmtId="167" fontId="3" fillId="0" borderId="16" xfId="2" applyNumberFormat="1" applyFont="1" applyBorder="1" applyAlignment="1">
      <alignment horizontal="center"/>
    </xf>
    <xf numFmtId="166" fontId="3" fillId="0" borderId="18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4" fillId="2" borderId="3" xfId="0" applyFont="1" applyFill="1" applyBorder="1"/>
    <xf numFmtId="0" fontId="33" fillId="2" borderId="14" xfId="0" applyFont="1" applyFill="1" applyBorder="1" applyAlignment="1">
      <alignment horizontal="center" vertical="center"/>
    </xf>
    <xf numFmtId="0" fontId="34" fillId="2" borderId="42" xfId="0" applyFont="1" applyFill="1" applyBorder="1" applyAlignment="1"/>
    <xf numFmtId="166" fontId="3" fillId="0" borderId="42" xfId="1" applyNumberFormat="1" applyFont="1" applyBorder="1" applyAlignment="1">
      <alignment horizontal="center" vertical="center"/>
    </xf>
    <xf numFmtId="0" fontId="31" fillId="2" borderId="3" xfId="0" applyFont="1" applyFill="1" applyBorder="1"/>
    <xf numFmtId="0" fontId="34" fillId="2" borderId="42" xfId="0" applyFont="1" applyFill="1" applyBorder="1"/>
    <xf numFmtId="0" fontId="34" fillId="2" borderId="42" xfId="0" applyFont="1" applyFill="1" applyBorder="1" applyAlignment="1">
      <alignment wrapText="1"/>
    </xf>
    <xf numFmtId="165" fontId="3" fillId="0" borderId="45" xfId="2" applyFont="1" applyBorder="1" applyAlignment="1">
      <alignment horizontal="center"/>
    </xf>
    <xf numFmtId="0" fontId="33" fillId="2" borderId="56" xfId="0" applyFont="1" applyFill="1" applyBorder="1" applyAlignment="1">
      <alignment horizontal="center"/>
    </xf>
    <xf numFmtId="0" fontId="34" fillId="2" borderId="72" xfId="0" applyFont="1" applyFill="1" applyBorder="1" applyAlignment="1"/>
    <xf numFmtId="168" fontId="3" fillId="2" borderId="56" xfId="0" applyNumberFormat="1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66" fontId="3" fillId="2" borderId="72" xfId="1" applyNumberFormat="1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66" fontId="3" fillId="0" borderId="52" xfId="1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66" fontId="3" fillId="0" borderId="72" xfId="1" applyNumberFormat="1" applyFont="1" applyBorder="1" applyAlignment="1">
      <alignment horizontal="center" vertical="center" wrapText="1"/>
    </xf>
    <xf numFmtId="166" fontId="3" fillId="0" borderId="72" xfId="0" applyNumberFormat="1" applyFont="1" applyBorder="1" applyAlignment="1">
      <alignment horizontal="center" vertical="center"/>
    </xf>
    <xf numFmtId="167" fontId="3" fillId="0" borderId="56" xfId="2" applyNumberFormat="1" applyFont="1" applyBorder="1" applyAlignment="1">
      <alignment vertical="center"/>
    </xf>
    <xf numFmtId="166" fontId="3" fillId="0" borderId="53" xfId="0" applyNumberFormat="1" applyFont="1" applyBorder="1" applyAlignment="1">
      <alignment horizontal="center" vertical="center"/>
    </xf>
    <xf numFmtId="167" fontId="3" fillId="0" borderId="56" xfId="2" applyNumberFormat="1" applyFont="1" applyBorder="1" applyAlignment="1">
      <alignment horizontal="center" vertical="center"/>
    </xf>
    <xf numFmtId="9" fontId="3" fillId="0" borderId="53" xfId="1" applyFont="1" applyBorder="1" applyAlignment="1">
      <alignment horizontal="center"/>
    </xf>
    <xf numFmtId="165" fontId="3" fillId="0" borderId="56" xfId="2" applyFont="1" applyBorder="1" applyAlignment="1">
      <alignment horizontal="center"/>
    </xf>
    <xf numFmtId="9" fontId="3" fillId="0" borderId="72" xfId="1" applyFont="1" applyBorder="1" applyAlignment="1">
      <alignment horizontal="center"/>
    </xf>
    <xf numFmtId="167" fontId="3" fillId="0" borderId="39" xfId="2" applyNumberFormat="1" applyFont="1" applyBorder="1" applyAlignment="1">
      <alignment horizontal="center" vertical="center"/>
    </xf>
    <xf numFmtId="166" fontId="3" fillId="0" borderId="72" xfId="0" applyNumberFormat="1" applyFont="1" applyBorder="1" applyAlignment="1">
      <alignment horizontal="center"/>
    </xf>
    <xf numFmtId="166" fontId="3" fillId="0" borderId="73" xfId="1" applyNumberFormat="1" applyFont="1" applyBorder="1" applyAlignment="1">
      <alignment horizontal="center" vertical="center"/>
    </xf>
    <xf numFmtId="166" fontId="3" fillId="0" borderId="72" xfId="1" applyNumberFormat="1" applyFont="1" applyBorder="1" applyAlignment="1">
      <alignment horizontal="center" vertical="center"/>
    </xf>
    <xf numFmtId="0" fontId="33" fillId="2" borderId="26" xfId="0" applyFont="1" applyFill="1" applyBorder="1"/>
    <xf numFmtId="169" fontId="8" fillId="0" borderId="35" xfId="0" applyNumberFormat="1" applyFont="1" applyBorder="1" applyAlignment="1">
      <alignment horizontal="center"/>
    </xf>
    <xf numFmtId="169" fontId="10" fillId="0" borderId="47" xfId="4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/>
    </xf>
    <xf numFmtId="4" fontId="0" fillId="0" borderId="74" xfId="0" applyNumberFormat="1" applyBorder="1" applyAlignment="1">
      <alignment horizontal="center" vertical="center"/>
    </xf>
    <xf numFmtId="169" fontId="13" fillId="0" borderId="47" xfId="0" applyNumberFormat="1" applyFont="1" applyBorder="1" applyAlignment="1">
      <alignment vertical="center" wrapText="1"/>
    </xf>
    <xf numFmtId="0" fontId="21" fillId="0" borderId="66" xfId="0" applyFont="1" applyBorder="1" applyAlignment="1">
      <alignment vertical="center"/>
    </xf>
    <xf numFmtId="2" fontId="35" fillId="4" borderId="57" xfId="0" applyNumberFormat="1" applyFont="1" applyFill="1" applyBorder="1" applyAlignment="1">
      <alignment horizontal="center"/>
    </xf>
    <xf numFmtId="2" fontId="35" fillId="6" borderId="58" xfId="0" applyNumberFormat="1" applyFont="1" applyFill="1" applyBorder="1" applyAlignment="1">
      <alignment horizontal="center"/>
    </xf>
    <xf numFmtId="2" fontId="36" fillId="4" borderId="58" xfId="0" applyNumberFormat="1" applyFont="1" applyFill="1" applyBorder="1"/>
    <xf numFmtId="0" fontId="8" fillId="0" borderId="60" xfId="0" applyFont="1" applyBorder="1"/>
    <xf numFmtId="0" fontId="8" fillId="0" borderId="61" xfId="0" applyFont="1" applyBorder="1"/>
    <xf numFmtId="169" fontId="37" fillId="5" borderId="80" xfId="0" applyNumberFormat="1" applyFont="1" applyFill="1" applyBorder="1"/>
    <xf numFmtId="169" fontId="37" fillId="5" borderId="82" xfId="0" applyNumberFormat="1" applyFont="1" applyFill="1" applyBorder="1"/>
    <xf numFmtId="169" fontId="38" fillId="5" borderId="63" xfId="0" applyNumberFormat="1" applyFont="1" applyFill="1" applyBorder="1"/>
    <xf numFmtId="169" fontId="31" fillId="5" borderId="85" xfId="0" applyNumberFormat="1" applyFont="1" applyFill="1" applyBorder="1" applyAlignment="1">
      <alignment horizontal="center" vertical="center"/>
    </xf>
    <xf numFmtId="0" fontId="29" fillId="0" borderId="63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168" fontId="40" fillId="0" borderId="62" xfId="0" applyNumberFormat="1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168" fontId="23" fillId="0" borderId="76" xfId="0" applyNumberFormat="1" applyFont="1" applyBorder="1" applyAlignment="1">
      <alignment horizontal="center"/>
    </xf>
    <xf numFmtId="2" fontId="29" fillId="0" borderId="42" xfId="0" applyNumberFormat="1" applyFont="1" applyBorder="1"/>
    <xf numFmtId="168" fontId="29" fillId="0" borderId="42" xfId="0" applyNumberFormat="1" applyFont="1" applyBorder="1"/>
    <xf numFmtId="168" fontId="29" fillId="0" borderId="11" xfId="0" applyNumberFormat="1" applyFont="1" applyBorder="1"/>
    <xf numFmtId="168" fontId="29" fillId="0" borderId="35" xfId="0" applyNumberFormat="1" applyFont="1" applyBorder="1"/>
    <xf numFmtId="168" fontId="29" fillId="0" borderId="62" xfId="0" applyNumberFormat="1" applyFont="1" applyBorder="1"/>
    <xf numFmtId="169" fontId="31" fillId="0" borderId="31" xfId="0" applyNumberFormat="1" applyFont="1" applyBorder="1" applyAlignment="1">
      <alignment horizontal="center" vertical="center"/>
    </xf>
    <xf numFmtId="169" fontId="31" fillId="0" borderId="41" xfId="0" applyNumberFormat="1" applyFont="1" applyBorder="1" applyAlignment="1">
      <alignment horizontal="center" vertical="center"/>
    </xf>
    <xf numFmtId="168" fontId="30" fillId="0" borderId="47" xfId="0" applyNumberFormat="1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168" fontId="30" fillId="0" borderId="13" xfId="0" applyNumberFormat="1" applyFont="1" applyBorder="1" applyAlignment="1">
      <alignment horizontal="center" vertical="center"/>
    </xf>
    <xf numFmtId="168" fontId="30" fillId="0" borderId="61" xfId="0" applyNumberFormat="1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68" fontId="30" fillId="0" borderId="76" xfId="0" applyNumberFormat="1" applyFont="1" applyBorder="1" applyAlignment="1">
      <alignment horizontal="center" vertical="center"/>
    </xf>
    <xf numFmtId="168" fontId="30" fillId="0" borderId="62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0" fontId="12" fillId="3" borderId="57" xfId="3" applyFont="1" applyFill="1" applyBorder="1" applyAlignment="1">
      <alignment horizontal="center"/>
    </xf>
    <xf numFmtId="170" fontId="12" fillId="3" borderId="75" xfId="3" applyFont="1" applyFill="1" applyBorder="1" applyAlignment="1">
      <alignment horizontal="center"/>
    </xf>
    <xf numFmtId="170" fontId="12" fillId="3" borderId="58" xfId="3" applyFont="1" applyFill="1" applyBorder="1" applyAlignment="1">
      <alignment horizontal="center"/>
    </xf>
    <xf numFmtId="169" fontId="0" fillId="0" borderId="41" xfId="0" applyNumberFormat="1" applyBorder="1" applyAlignment="1">
      <alignment horizontal="center"/>
    </xf>
    <xf numFmtId="169" fontId="10" fillId="5" borderId="47" xfId="4" applyNumberFormat="1" applyFont="1" applyFill="1" applyBorder="1" applyAlignment="1">
      <alignment horizontal="center" vertical="center" wrapText="1"/>
    </xf>
    <xf numFmtId="169" fontId="10" fillId="5" borderId="60" xfId="4" applyNumberFormat="1" applyFont="1" applyFill="1" applyBorder="1" applyAlignment="1">
      <alignment horizontal="center" vertical="center" wrapText="1"/>
    </xf>
    <xf numFmtId="169" fontId="10" fillId="5" borderId="86" xfId="4" applyNumberFormat="1" applyFont="1" applyFill="1" applyBorder="1" applyAlignment="1">
      <alignment horizontal="center" vertical="center" wrapText="1"/>
    </xf>
    <xf numFmtId="169" fontId="10" fillId="5" borderId="87" xfId="4" applyNumberFormat="1" applyFont="1" applyFill="1" applyBorder="1" applyAlignment="1">
      <alignment horizontal="center" vertical="center" wrapText="1"/>
    </xf>
    <xf numFmtId="169" fontId="10" fillId="0" borderId="88" xfId="4" applyNumberFormat="1" applyFont="1" applyBorder="1" applyAlignment="1">
      <alignment horizontal="center" vertical="center" wrapText="1"/>
    </xf>
    <xf numFmtId="169" fontId="10" fillId="0" borderId="89" xfId="4" applyNumberFormat="1" applyFont="1" applyBorder="1" applyAlignment="1">
      <alignment horizontal="center" vertical="center" wrapText="1"/>
    </xf>
    <xf numFmtId="169" fontId="10" fillId="5" borderId="71" xfId="4" applyNumberFormat="1" applyFont="1" applyFill="1" applyBorder="1" applyAlignment="1">
      <alignment horizontal="center" vertical="center" wrapText="1"/>
    </xf>
    <xf numFmtId="169" fontId="10" fillId="5" borderId="14" xfId="4" applyNumberFormat="1" applyFont="1" applyFill="1" applyBorder="1" applyAlignment="1">
      <alignment horizontal="center" vertical="center" wrapText="1"/>
    </xf>
    <xf numFmtId="169" fontId="10" fillId="0" borderId="90" xfId="4" applyNumberFormat="1" applyFont="1" applyBorder="1" applyAlignment="1">
      <alignment horizontal="center" vertical="center" wrapText="1"/>
    </xf>
    <xf numFmtId="175" fontId="21" fillId="0" borderId="90" xfId="0" applyNumberFormat="1" applyFont="1" applyBorder="1" applyAlignment="1">
      <alignment horizontal="center"/>
    </xf>
    <xf numFmtId="175" fontId="21" fillId="0" borderId="91" xfId="0" applyNumberFormat="1" applyFont="1" applyBorder="1" applyAlignment="1">
      <alignment horizontal="center"/>
    </xf>
    <xf numFmtId="175" fontId="0" fillId="0" borderId="90" xfId="0" applyNumberFormat="1" applyBorder="1" applyAlignment="1">
      <alignment horizontal="center"/>
    </xf>
    <xf numFmtId="169" fontId="0" fillId="0" borderId="90" xfId="0" applyNumberFormat="1" applyBorder="1" applyAlignment="1">
      <alignment horizontal="center" vertical="center"/>
    </xf>
    <xf numFmtId="169" fontId="0" fillId="0" borderId="91" xfId="0" applyNumberFormat="1" applyBorder="1" applyAlignment="1">
      <alignment horizontal="center" vertical="center"/>
    </xf>
    <xf numFmtId="169" fontId="0" fillId="0" borderId="62" xfId="0" applyNumberFormat="1" applyBorder="1" applyAlignment="1">
      <alignment horizontal="center" vertical="center"/>
    </xf>
    <xf numFmtId="169" fontId="0" fillId="0" borderId="41" xfId="0" applyNumberFormat="1" applyBorder="1" applyAlignment="1">
      <alignment horizontal="center" vertical="center"/>
    </xf>
    <xf numFmtId="169" fontId="18" fillId="0" borderId="47" xfId="0" applyNumberFormat="1" applyFont="1" applyBorder="1" applyAlignment="1">
      <alignment horizontal="center"/>
    </xf>
    <xf numFmtId="169" fontId="18" fillId="0" borderId="90" xfId="0" applyNumberFormat="1" applyFont="1" applyBorder="1" applyAlignment="1">
      <alignment horizontal="center"/>
    </xf>
    <xf numFmtId="169" fontId="18" fillId="0" borderId="13" xfId="0" applyNumberFormat="1" applyFont="1" applyBorder="1" applyAlignment="1">
      <alignment horizontal="center"/>
    </xf>
    <xf numFmtId="169" fontId="18" fillId="0" borderId="91" xfId="0" applyNumberFormat="1" applyFont="1" applyBorder="1" applyAlignment="1">
      <alignment horizontal="center"/>
    </xf>
    <xf numFmtId="169" fontId="8" fillId="0" borderId="90" xfId="0" applyNumberFormat="1" applyFont="1" applyBorder="1" applyAlignment="1">
      <alignment horizontal="center"/>
    </xf>
    <xf numFmtId="0" fontId="0" fillId="0" borderId="90" xfId="0" applyBorder="1"/>
    <xf numFmtId="0" fontId="0" fillId="0" borderId="91" xfId="0" applyBorder="1"/>
    <xf numFmtId="0" fontId="9" fillId="0" borderId="41" xfId="0" applyFont="1" applyBorder="1"/>
    <xf numFmtId="0" fontId="0" fillId="0" borderId="90" xfId="0" applyBorder="1" applyAlignment="1">
      <alignment horizontal="center"/>
    </xf>
    <xf numFmtId="168" fontId="0" fillId="0" borderId="90" xfId="0" applyNumberFormat="1" applyBorder="1" applyAlignment="1">
      <alignment horizontal="center"/>
    </xf>
    <xf numFmtId="168" fontId="0" fillId="0" borderId="91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0" fontId="21" fillId="0" borderId="90" xfId="0" applyFont="1" applyBorder="1"/>
    <xf numFmtId="165" fontId="21" fillId="0" borderId="91" xfId="2" applyFont="1" applyBorder="1"/>
    <xf numFmtId="0" fontId="26" fillId="0" borderId="66" xfId="0" applyFont="1" applyBorder="1"/>
    <xf numFmtId="0" fontId="41" fillId="7" borderId="90" xfId="0" applyFont="1" applyFill="1" applyBorder="1"/>
    <xf numFmtId="0" fontId="0" fillId="7" borderId="90" xfId="0" applyFill="1" applyBorder="1"/>
    <xf numFmtId="0" fontId="0" fillId="7" borderId="91" xfId="0" applyFill="1" applyBorder="1"/>
    <xf numFmtId="0" fontId="41" fillId="7" borderId="62" xfId="0" applyFont="1" applyFill="1" applyBorder="1"/>
    <xf numFmtId="0" fontId="13" fillId="7" borderId="62" xfId="0" applyFont="1" applyFill="1" applyBorder="1"/>
    <xf numFmtId="0" fontId="13" fillId="7" borderId="90" xfId="0" applyFont="1" applyFill="1" applyBorder="1"/>
    <xf numFmtId="4" fontId="27" fillId="0" borderId="90" xfId="0" applyNumberFormat="1" applyFont="1" applyBorder="1" applyAlignment="1">
      <alignment horizontal="center"/>
    </xf>
    <xf numFmtId="176" fontId="27" fillId="0" borderId="90" xfId="0" applyNumberFormat="1" applyFont="1" applyBorder="1" applyAlignment="1">
      <alignment horizontal="center"/>
    </xf>
    <xf numFmtId="4" fontId="27" fillId="0" borderId="91" xfId="0" applyNumberFormat="1" applyFont="1" applyBorder="1" applyAlignment="1">
      <alignment horizontal="center"/>
    </xf>
    <xf numFmtId="0" fontId="42" fillId="4" borderId="92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168" fontId="31" fillId="4" borderId="92" xfId="0" applyNumberFormat="1" applyFont="1" applyFill="1" applyBorder="1" applyAlignment="1">
      <alignment horizontal="center" vertical="center"/>
    </xf>
    <xf numFmtId="168" fontId="31" fillId="4" borderId="93" xfId="0" applyNumberFormat="1" applyFont="1" applyFill="1" applyBorder="1" applyAlignment="1">
      <alignment horizontal="center" vertical="center"/>
    </xf>
    <xf numFmtId="0" fontId="7" fillId="0" borderId="38" xfId="0" applyFont="1" applyBorder="1"/>
    <xf numFmtId="0" fontId="31" fillId="4" borderId="13" xfId="0" applyFont="1" applyFill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 wrapText="1"/>
    </xf>
    <xf numFmtId="169" fontId="0" fillId="0" borderId="52" xfId="0" applyNumberFormat="1" applyBorder="1" applyAlignment="1">
      <alignment horizontal="center" vertical="center" wrapText="1"/>
    </xf>
    <xf numFmtId="169" fontId="0" fillId="0" borderId="23" xfId="0" applyNumberFormat="1" applyBorder="1" applyAlignment="1">
      <alignment vertical="center" wrapText="1"/>
    </xf>
    <xf numFmtId="169" fontId="0" fillId="0" borderId="72" xfId="0" applyNumberFormat="1" applyBorder="1" applyAlignment="1">
      <alignment vertical="center" wrapText="1"/>
    </xf>
    <xf numFmtId="169" fontId="13" fillId="0" borderId="52" xfId="0" applyNumberFormat="1" applyFont="1" applyBorder="1" applyAlignment="1">
      <alignment vertical="center" wrapText="1"/>
    </xf>
    <xf numFmtId="4" fontId="0" fillId="0" borderId="90" xfId="0" applyNumberFormat="1" applyBorder="1" applyAlignment="1">
      <alignment horizontal="center" vertical="center"/>
    </xf>
    <xf numFmtId="2" fontId="28" fillId="0" borderId="47" xfId="0" applyNumberFormat="1" applyFont="1" applyBorder="1" applyAlignment="1">
      <alignment horizontal="center" vertical="center"/>
    </xf>
    <xf numFmtId="2" fontId="28" fillId="0" borderId="90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69" fontId="0" fillId="4" borderId="47" xfId="0" applyNumberFormat="1" applyFill="1" applyBorder="1"/>
    <xf numFmtId="169" fontId="0" fillId="4" borderId="90" xfId="0" applyNumberFormat="1" applyFill="1" applyBorder="1"/>
    <xf numFmtId="169" fontId="0" fillId="4" borderId="47" xfId="0" applyNumberFormat="1" applyFill="1" applyBorder="1" applyAlignment="1">
      <alignment horizontal="right"/>
    </xf>
    <xf numFmtId="169" fontId="0" fillId="4" borderId="90" xfId="0" applyNumberFormat="1" applyFill="1" applyBorder="1" applyAlignment="1">
      <alignment horizontal="right"/>
    </xf>
    <xf numFmtId="169" fontId="0" fillId="4" borderId="76" xfId="0" applyNumberFormat="1" applyFill="1" applyBorder="1"/>
    <xf numFmtId="169" fontId="0" fillId="4" borderId="41" xfId="0" applyNumberFormat="1" applyFill="1" applyBorder="1"/>
    <xf numFmtId="169" fontId="0" fillId="4" borderId="48" xfId="0" applyNumberFormat="1" applyFill="1" applyBorder="1" applyAlignment="1">
      <alignment horizontal="right"/>
    </xf>
    <xf numFmtId="169" fontId="0" fillId="4" borderId="76" xfId="0" applyNumberFormat="1" applyFill="1" applyBorder="1" applyAlignment="1">
      <alignment horizontal="right"/>
    </xf>
    <xf numFmtId="169" fontId="0" fillId="4" borderId="62" xfId="0" applyNumberFormat="1" applyFill="1" applyBorder="1" applyAlignment="1">
      <alignment horizontal="right"/>
    </xf>
    <xf numFmtId="169" fontId="0" fillId="4" borderId="4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168" fontId="0" fillId="0" borderId="87" xfId="0" applyNumberFormat="1" applyBorder="1" applyAlignment="1">
      <alignment horizontal="center"/>
    </xf>
    <xf numFmtId="0" fontId="0" fillId="0" borderId="94" xfId="0" applyBorder="1"/>
    <xf numFmtId="0" fontId="9" fillId="0" borderId="87" xfId="0" applyFont="1" applyBorder="1" applyAlignment="1">
      <alignment horizontal="center"/>
    </xf>
    <xf numFmtId="0" fontId="3" fillId="2" borderId="90" xfId="0" applyFont="1" applyFill="1" applyBorder="1" applyAlignment="1">
      <alignment horizontal="center"/>
    </xf>
    <xf numFmtId="166" fontId="3" fillId="2" borderId="91" xfId="1" applyNumberFormat="1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166" fontId="3" fillId="0" borderId="90" xfId="1" applyNumberFormat="1" applyFont="1" applyBorder="1" applyAlignment="1">
      <alignment horizontal="center"/>
    </xf>
    <xf numFmtId="166" fontId="3" fillId="0" borderId="91" xfId="1" applyNumberFormat="1" applyFont="1" applyBorder="1" applyAlignment="1">
      <alignment horizontal="center" wrapText="1"/>
    </xf>
    <xf numFmtId="166" fontId="3" fillId="0" borderId="91" xfId="0" applyNumberFormat="1" applyFont="1" applyBorder="1" applyAlignment="1">
      <alignment horizontal="center"/>
    </xf>
    <xf numFmtId="9" fontId="3" fillId="0" borderId="91" xfId="1" applyFont="1" applyBorder="1" applyAlignment="1">
      <alignment horizontal="center"/>
    </xf>
    <xf numFmtId="167" fontId="3" fillId="0" borderId="62" xfId="2" applyNumberFormat="1" applyFont="1" applyBorder="1" applyAlignment="1">
      <alignment horizontal="center"/>
    </xf>
    <xf numFmtId="166" fontId="3" fillId="0" borderId="91" xfId="1" applyNumberFormat="1" applyFont="1" applyBorder="1" applyAlignment="1">
      <alignment horizontal="center"/>
    </xf>
    <xf numFmtId="168" fontId="44" fillId="0" borderId="47" xfId="0" applyNumberFormat="1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168" fontId="44" fillId="0" borderId="48" xfId="0" applyNumberFormat="1" applyFont="1" applyBorder="1" applyAlignment="1">
      <alignment horizontal="center"/>
    </xf>
    <xf numFmtId="168" fontId="45" fillId="0" borderId="47" xfId="0" applyNumberFormat="1" applyFont="1" applyBorder="1" applyAlignment="1">
      <alignment horizontal="center"/>
    </xf>
    <xf numFmtId="168" fontId="45" fillId="0" borderId="76" xfId="0" applyNumberFormat="1" applyFont="1" applyBorder="1" applyAlignment="1">
      <alignment horizontal="center"/>
    </xf>
    <xf numFmtId="0" fontId="0" fillId="0" borderId="87" xfId="0" applyBorder="1" applyAlignment="1">
      <alignment horizontal="center"/>
    </xf>
    <xf numFmtId="168" fontId="29" fillId="0" borderId="87" xfId="0" applyNumberFormat="1" applyFont="1" applyBorder="1" applyAlignment="1">
      <alignment horizontal="center"/>
    </xf>
    <xf numFmtId="168" fontId="13" fillId="0" borderId="87" xfId="0" applyNumberFormat="1" applyFont="1" applyBorder="1" applyAlignment="1">
      <alignment horizontal="center"/>
    </xf>
    <xf numFmtId="169" fontId="46" fillId="5" borderId="80" xfId="0" applyNumberFormat="1" applyFont="1" applyFill="1" applyBorder="1" applyAlignment="1">
      <alignment horizontal="center" vertical="center"/>
    </xf>
    <xf numFmtId="169" fontId="47" fillId="5" borderId="80" xfId="0" applyNumberFormat="1" applyFont="1" applyFill="1" applyBorder="1"/>
    <xf numFmtId="169" fontId="48" fillId="5" borderId="81" xfId="0" applyNumberFormat="1" applyFont="1" applyFill="1" applyBorder="1"/>
    <xf numFmtId="169" fontId="49" fillId="5" borderId="81" xfId="0" applyNumberFormat="1" applyFont="1" applyFill="1" applyBorder="1" applyAlignment="1">
      <alignment horizontal="center" vertical="center"/>
    </xf>
    <xf numFmtId="169" fontId="50" fillId="5" borderId="82" xfId="0" applyNumberFormat="1" applyFont="1" applyFill="1" applyBorder="1"/>
    <xf numFmtId="169" fontId="46" fillId="5" borderId="82" xfId="0" applyNumberFormat="1" applyFont="1" applyFill="1" applyBorder="1"/>
    <xf numFmtId="169" fontId="46" fillId="5" borderId="87" xfId="0" applyNumberFormat="1" applyFont="1" applyFill="1" applyBorder="1"/>
    <xf numFmtId="0" fontId="8" fillId="0" borderId="90" xfId="0" applyFont="1" applyBorder="1" applyAlignment="1">
      <alignment horizontal="center"/>
    </xf>
    <xf numFmtId="0" fontId="8" fillId="4" borderId="90" xfId="0" applyFont="1" applyFill="1" applyBorder="1" applyAlignment="1">
      <alignment horizontal="center"/>
    </xf>
    <xf numFmtId="0" fontId="8" fillId="4" borderId="91" xfId="0" applyFont="1" applyFill="1" applyBorder="1" applyAlignment="1">
      <alignment horizontal="center"/>
    </xf>
    <xf numFmtId="0" fontId="13" fillId="0" borderId="90" xfId="0" applyFont="1" applyBorder="1"/>
    <xf numFmtId="169" fontId="10" fillId="5" borderId="90" xfId="4" applyNumberFormat="1" applyFont="1" applyFill="1" applyBorder="1" applyAlignment="1">
      <alignment horizontal="center" vertical="center" wrapText="1"/>
    </xf>
    <xf numFmtId="169" fontId="14" fillId="4" borderId="47" xfId="0" applyNumberFormat="1" applyFont="1" applyFill="1" applyBorder="1" applyAlignment="1">
      <alignment horizontal="center" vertical="center"/>
    </xf>
    <xf numFmtId="169" fontId="14" fillId="4" borderId="90" xfId="0" applyNumberFormat="1" applyFont="1" applyFill="1" applyBorder="1" applyAlignment="1">
      <alignment horizontal="center" vertical="center"/>
    </xf>
    <xf numFmtId="169" fontId="14" fillId="4" borderId="13" xfId="0" applyNumberFormat="1" applyFont="1" applyFill="1" applyBorder="1" applyAlignment="1">
      <alignment horizontal="center" vertical="center"/>
    </xf>
    <xf numFmtId="169" fontId="14" fillId="4" borderId="91" xfId="0" applyNumberFormat="1" applyFont="1" applyFill="1" applyBorder="1" applyAlignment="1">
      <alignment horizontal="center" vertical="center"/>
    </xf>
    <xf numFmtId="169" fontId="51" fillId="4" borderId="47" xfId="0" applyNumberFormat="1" applyFont="1" applyFill="1" applyBorder="1" applyAlignment="1">
      <alignment horizontal="center" vertical="center"/>
    </xf>
    <xf numFmtId="0" fontId="41" fillId="8" borderId="90" xfId="0" applyFont="1" applyFill="1" applyBorder="1"/>
    <xf numFmtId="165" fontId="0" fillId="8" borderId="90" xfId="2" applyFont="1" applyFill="1" applyBorder="1"/>
    <xf numFmtId="177" fontId="54" fillId="8" borderId="91" xfId="0" applyNumberFormat="1" applyFont="1" applyFill="1" applyBorder="1"/>
    <xf numFmtId="0" fontId="54" fillId="8" borderId="62" xfId="0" applyFont="1" applyFill="1" applyBorder="1"/>
    <xf numFmtId="0" fontId="13" fillId="8" borderId="62" xfId="0" applyFont="1" applyFill="1" applyBorder="1"/>
    <xf numFmtId="0" fontId="13" fillId="8" borderId="90" xfId="0" applyFont="1" applyFill="1" applyBorder="1"/>
    <xf numFmtId="0" fontId="13" fillId="8" borderId="41" xfId="0" applyFont="1" applyFill="1" applyBorder="1"/>
    <xf numFmtId="0" fontId="0" fillId="0" borderId="0" xfId="0" applyBorder="1" applyAlignment="1">
      <alignment horizontal="center"/>
    </xf>
    <xf numFmtId="168" fontId="0" fillId="0" borderId="62" xfId="0" applyNumberFormat="1" applyBorder="1" applyAlignment="1">
      <alignment horizontal="center"/>
    </xf>
    <xf numFmtId="169" fontId="8" fillId="0" borderId="8" xfId="0" applyNumberFormat="1" applyFont="1" applyFill="1" applyBorder="1" applyAlignment="1">
      <alignment horizontal="center"/>
    </xf>
    <xf numFmtId="175" fontId="55" fillId="0" borderId="90" xfId="0" applyNumberFormat="1" applyFont="1" applyBorder="1" applyAlignment="1">
      <alignment horizontal="center"/>
    </xf>
    <xf numFmtId="175" fontId="55" fillId="0" borderId="62" xfId="0" applyNumberFormat="1" applyFont="1" applyBorder="1" applyAlignment="1">
      <alignment horizontal="center"/>
    </xf>
    <xf numFmtId="175" fontId="56" fillId="0" borderId="90" xfId="0" applyNumberFormat="1" applyFont="1" applyBorder="1" applyAlignment="1">
      <alignment horizontal="center"/>
    </xf>
    <xf numFmtId="0" fontId="0" fillId="0" borderId="94" xfId="0" applyBorder="1" applyAlignment="1">
      <alignment horizontal="center"/>
    </xf>
    <xf numFmtId="1" fontId="21" fillId="0" borderId="91" xfId="0" applyNumberFormat="1" applyFont="1" applyBorder="1"/>
    <xf numFmtId="0" fontId="21" fillId="0" borderId="41" xfId="0" applyFont="1" applyBorder="1"/>
    <xf numFmtId="169" fontId="0" fillId="0" borderId="90" xfId="0" applyNumberFormat="1" applyBorder="1" applyAlignment="1">
      <alignment horizontal="center"/>
    </xf>
    <xf numFmtId="169" fontId="21" fillId="4" borderId="22" xfId="5" applyNumberFormat="1" applyFont="1" applyFill="1" applyBorder="1"/>
    <xf numFmtId="169" fontId="21" fillId="4" borderId="64" xfId="5" applyNumberFormat="1" applyFont="1" applyFill="1" applyBorder="1"/>
    <xf numFmtId="169" fontId="21" fillId="4" borderId="76" xfId="5" applyNumberFormat="1" applyFont="1" applyFill="1" applyBorder="1" applyAlignment="1">
      <alignment horizontal="right"/>
    </xf>
    <xf numFmtId="169" fontId="21" fillId="4" borderId="41" xfId="5" applyNumberFormat="1" applyFont="1" applyFill="1" applyBorder="1" applyAlignment="1">
      <alignment horizontal="right"/>
    </xf>
    <xf numFmtId="168" fontId="58" fillId="0" borderId="47" xfId="0" applyNumberFormat="1" applyFont="1" applyBorder="1" applyAlignment="1">
      <alignment horizontal="center" vertical="center"/>
    </xf>
    <xf numFmtId="168" fontId="58" fillId="0" borderId="90" xfId="0" applyNumberFormat="1" applyFont="1" applyBorder="1" applyAlignment="1">
      <alignment horizontal="center" vertical="center"/>
    </xf>
    <xf numFmtId="169" fontId="58" fillId="0" borderId="47" xfId="0" applyNumberFormat="1" applyFont="1" applyBorder="1" applyAlignment="1">
      <alignment horizontal="center" vertical="center"/>
    </xf>
    <xf numFmtId="169" fontId="58" fillId="0" borderId="90" xfId="0" applyNumberFormat="1" applyFont="1" applyBorder="1" applyAlignment="1">
      <alignment horizontal="center" vertical="center"/>
    </xf>
    <xf numFmtId="169" fontId="58" fillId="0" borderId="13" xfId="0" applyNumberFormat="1" applyFont="1" applyBorder="1" applyAlignment="1">
      <alignment horizontal="center" vertical="center"/>
    </xf>
    <xf numFmtId="169" fontId="58" fillId="0" borderId="91" xfId="0" applyNumberFormat="1" applyFont="1" applyBorder="1" applyAlignment="1">
      <alignment horizontal="center" vertical="center"/>
    </xf>
    <xf numFmtId="169" fontId="58" fillId="0" borderId="48" xfId="0" applyNumberFormat="1" applyFont="1" applyBorder="1" applyAlignment="1">
      <alignment horizontal="center" vertical="center"/>
    </xf>
    <xf numFmtId="169" fontId="58" fillId="0" borderId="76" xfId="0" applyNumberFormat="1" applyFont="1" applyBorder="1" applyAlignment="1">
      <alignment horizontal="center" vertical="center"/>
    </xf>
    <xf numFmtId="169" fontId="58" fillId="0" borderId="62" xfId="0" applyNumberFormat="1" applyFont="1" applyBorder="1" applyAlignment="1">
      <alignment horizontal="center" vertical="center"/>
    </xf>
    <xf numFmtId="169" fontId="58" fillId="0" borderId="41" xfId="0" applyNumberFormat="1" applyFont="1" applyBorder="1" applyAlignment="1">
      <alignment horizontal="center" vertical="center"/>
    </xf>
    <xf numFmtId="0" fontId="8" fillId="0" borderId="66" xfId="0" applyFont="1" applyBorder="1"/>
    <xf numFmtId="168" fontId="29" fillId="0" borderId="90" xfId="0" applyNumberFormat="1" applyFont="1" applyBorder="1"/>
    <xf numFmtId="168" fontId="29" fillId="0" borderId="38" xfId="0" applyNumberFormat="1" applyFont="1" applyBorder="1"/>
    <xf numFmtId="0" fontId="29" fillId="0" borderId="35" xfId="0" applyFont="1" applyBorder="1"/>
    <xf numFmtId="0" fontId="29" fillId="0" borderId="90" xfId="0" applyFont="1" applyBorder="1"/>
    <xf numFmtId="0" fontId="22" fillId="0" borderId="0" xfId="0" applyFont="1" applyAlignment="1">
      <alignment horizontal="center"/>
    </xf>
    <xf numFmtId="0" fontId="19" fillId="0" borderId="49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6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33" fillId="0" borderId="28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left"/>
    </xf>
    <xf numFmtId="168" fontId="4" fillId="2" borderId="24" xfId="0" applyNumberFormat="1" applyFont="1" applyFill="1" applyBorder="1" applyAlignment="1">
      <alignment horizontal="center" vertical="center"/>
    </xf>
    <xf numFmtId="168" fontId="4" fillId="2" borderId="64" xfId="0" applyNumberFormat="1" applyFont="1" applyFill="1" applyBorder="1" applyAlignment="1">
      <alignment horizontal="center" vertical="center"/>
    </xf>
    <xf numFmtId="168" fontId="4" fillId="2" borderId="61" xfId="0" applyNumberFormat="1" applyFont="1" applyFill="1" applyBorder="1" applyAlignment="1">
      <alignment horizontal="center" vertical="center"/>
    </xf>
    <xf numFmtId="0" fontId="33" fillId="0" borderId="27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168" fontId="4" fillId="2" borderId="21" xfId="0" applyNumberFormat="1" applyFont="1" applyFill="1" applyBorder="1" applyAlignment="1">
      <alignment horizontal="center"/>
    </xf>
    <xf numFmtId="168" fontId="4" fillId="2" borderId="22" xfId="0" applyNumberFormat="1" applyFont="1" applyFill="1" applyBorder="1" applyAlignment="1">
      <alignment horizontal="center"/>
    </xf>
    <xf numFmtId="168" fontId="4" fillId="2" borderId="23" xfId="0" applyNumberFormat="1" applyFont="1" applyFill="1" applyBorder="1" applyAlignment="1">
      <alignment horizontal="center"/>
    </xf>
    <xf numFmtId="168" fontId="4" fillId="2" borderId="24" xfId="0" applyNumberFormat="1" applyFont="1" applyFill="1" applyBorder="1" applyAlignment="1">
      <alignment horizontal="center"/>
    </xf>
    <xf numFmtId="168" fontId="4" fillId="2" borderId="64" xfId="0" applyNumberFormat="1" applyFont="1" applyFill="1" applyBorder="1" applyAlignment="1">
      <alignment horizontal="center"/>
    </xf>
    <xf numFmtId="168" fontId="4" fillId="2" borderId="91" xfId="0" applyNumberFormat="1" applyFont="1" applyFill="1" applyBorder="1" applyAlignment="1">
      <alignment horizontal="center"/>
    </xf>
    <xf numFmtId="168" fontId="4" fillId="2" borderId="91" xfId="0" applyNumberFormat="1" applyFont="1" applyFill="1" applyBorder="1" applyAlignment="1">
      <alignment horizontal="center" vertical="center"/>
    </xf>
    <xf numFmtId="168" fontId="3" fillId="0" borderId="44" xfId="0" applyNumberFormat="1" applyFont="1" applyBorder="1" applyAlignment="1">
      <alignment vertical="center"/>
    </xf>
  </cellXfs>
  <cellStyles count="6">
    <cellStyle name="Excel Built-in Normal" xfId="3" xr:uid="{00000000-0005-0000-0000-000000000000}"/>
    <cellStyle name="Обычный" xfId="0" builtinId="0"/>
    <cellStyle name="Обычный_2018-Оновлена форма показників роботи підприємств МЕТ" xfId="4" xr:uid="{00000000-0005-0000-0000-000002000000}"/>
    <cellStyle name="Процентный" xfId="1" builtinId="5"/>
    <cellStyle name="Финансовый" xfId="2" builtinId="3"/>
    <cellStyle name="Хороший" xfId="5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PZFLAO1J/&#1056;&#1086;&#1079;&#1096;.&#1092;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бух 9 мес"/>
      <sheetName val="РІК "/>
      <sheetName val="2 кв"/>
      <sheetName val="1 кв"/>
      <sheetName val="9 мес"/>
      <sheetName val="1 кв.22"/>
      <sheetName val="Лист3"/>
      <sheetName val="Для бух"/>
    </sheetNames>
    <sheetDataSet>
      <sheetData sheetId="0" refreshError="1"/>
      <sheetData sheetId="1" refreshError="1">
        <row r="6">
          <cell r="B6">
            <v>24064.362000000001</v>
          </cell>
        </row>
        <row r="7">
          <cell r="B7">
            <v>14316.603499999999</v>
          </cell>
        </row>
        <row r="16">
          <cell r="B16">
            <v>84311.5</v>
          </cell>
        </row>
        <row r="18">
          <cell r="B18">
            <v>18236.703869999998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44"/>
  <sheetViews>
    <sheetView tabSelected="1" topLeftCell="A4" zoomScale="60" zoomScaleNormal="60" workbookViewId="0">
      <selection activeCell="P41" sqref="P41"/>
    </sheetView>
  </sheetViews>
  <sheetFormatPr defaultRowHeight="12.75"/>
  <cols>
    <col min="1" max="1" width="5.5703125" customWidth="1"/>
    <col min="2" max="2" width="54" customWidth="1"/>
    <col min="3" max="3" width="10.28515625" customWidth="1"/>
    <col min="4" max="4" width="9.7109375" customWidth="1"/>
    <col min="5" max="5" width="14.5703125" customWidth="1"/>
    <col min="6" max="6" width="10.5703125" customWidth="1"/>
    <col min="7" max="7" width="10" customWidth="1"/>
    <col min="8" max="8" width="14" customWidth="1"/>
    <col min="9" max="9" width="10.7109375" customWidth="1"/>
    <col min="10" max="10" width="14.140625" customWidth="1"/>
    <col min="11" max="11" width="14.5703125" customWidth="1"/>
    <col min="12" max="12" width="14.140625" customWidth="1"/>
    <col min="13" max="13" width="17.42578125" customWidth="1"/>
    <col min="14" max="14" width="10.28515625" customWidth="1"/>
    <col min="15" max="15" width="15.28515625" customWidth="1"/>
    <col min="16" max="16" width="10.42578125" customWidth="1"/>
    <col min="17" max="17" width="17.7109375" customWidth="1"/>
    <col min="18" max="18" width="9.7109375" customWidth="1"/>
    <col min="19" max="19" width="16.42578125" customWidth="1"/>
    <col min="20" max="20" width="13" customWidth="1"/>
    <col min="21" max="21" width="12" customWidth="1"/>
    <col min="22" max="23" width="12.140625" customWidth="1"/>
    <col min="24" max="24" width="42.42578125" customWidth="1"/>
    <col min="25" max="25" width="10.28515625" customWidth="1"/>
    <col min="26" max="26" width="11.28515625" customWidth="1"/>
    <col min="28" max="28" width="10.28515625" customWidth="1"/>
    <col min="29" max="29" width="15.5703125" customWidth="1"/>
    <col min="32" max="32" width="11.28515625" customWidth="1"/>
    <col min="35" max="35" width="10.42578125" customWidth="1"/>
    <col min="37" max="37" width="10.5703125" customWidth="1"/>
    <col min="38" max="38" width="11.42578125" customWidth="1"/>
    <col min="39" max="39" width="10.5703125" customWidth="1"/>
    <col min="44" max="44" width="40.85546875" customWidth="1"/>
    <col min="45" max="45" width="11.28515625" customWidth="1"/>
    <col min="46" max="46" width="11" customWidth="1"/>
    <col min="47" max="47" width="12.7109375" customWidth="1"/>
    <col min="48" max="48" width="17.5703125" customWidth="1"/>
    <col min="52" max="52" width="4.7109375" customWidth="1"/>
    <col min="53" max="53" width="11.140625" customWidth="1"/>
    <col min="54" max="54" width="10.7109375" customWidth="1"/>
    <col min="55" max="55" width="13.7109375" customWidth="1"/>
    <col min="56" max="56" width="15.140625" customWidth="1"/>
    <col min="57" max="57" width="12.28515625" customWidth="1"/>
    <col min="58" max="58" width="11.7109375" customWidth="1"/>
    <col min="59" max="59" width="14.7109375" customWidth="1"/>
    <col min="60" max="60" width="16.7109375" customWidth="1"/>
    <col min="61" max="61" width="13.5703125" customWidth="1"/>
    <col min="62" max="62" width="14.7109375" customWidth="1"/>
    <col min="64" max="64" width="11.7109375" customWidth="1"/>
    <col min="65" max="66" width="13.5703125" customWidth="1"/>
    <col min="68" max="68" width="10.85546875" customWidth="1"/>
    <col min="69" max="69" width="12.7109375" customWidth="1"/>
    <col min="70" max="70" width="13.140625" customWidth="1"/>
    <col min="71" max="71" width="13.5703125" customWidth="1"/>
    <col min="72" max="72" width="11.85546875" customWidth="1"/>
    <col min="73" max="73" width="10.85546875" customWidth="1"/>
    <col min="74" max="74" width="12.42578125" customWidth="1"/>
    <col min="75" max="75" width="11" customWidth="1"/>
    <col min="76" max="76" width="14.7109375" customWidth="1"/>
    <col min="77" max="77" width="11" customWidth="1"/>
    <col min="78" max="78" width="12.7109375" customWidth="1"/>
    <col min="79" max="79" width="11.140625" customWidth="1"/>
    <col min="80" max="80" width="9.28515625" customWidth="1"/>
    <col min="81" max="81" width="10.7109375" customWidth="1"/>
    <col min="82" max="82" width="13.7109375" customWidth="1"/>
    <col min="83" max="83" width="11.5703125" customWidth="1"/>
    <col min="84" max="84" width="10.85546875" customWidth="1"/>
  </cols>
  <sheetData>
    <row r="1" spans="1:85" ht="29.45" customHeight="1">
      <c r="A1" s="443" t="s">
        <v>29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35"/>
    </row>
    <row r="2" spans="1:85" ht="57" customHeight="1" thickBot="1">
      <c r="A2" s="444" t="s">
        <v>75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34"/>
    </row>
    <row r="3" spans="1:85" ht="22.15" customHeight="1">
      <c r="A3" s="445" t="s">
        <v>0</v>
      </c>
      <c r="B3" s="456" t="s">
        <v>1</v>
      </c>
      <c r="C3" s="459" t="s">
        <v>16</v>
      </c>
      <c r="D3" s="460"/>
      <c r="E3" s="461"/>
      <c r="F3" s="452" t="s">
        <v>4</v>
      </c>
      <c r="G3" s="452"/>
      <c r="H3" s="453"/>
      <c r="I3" s="451" t="s">
        <v>6</v>
      </c>
      <c r="J3" s="453"/>
      <c r="K3" s="451" t="s">
        <v>7</v>
      </c>
      <c r="L3" s="452"/>
      <c r="M3" s="452"/>
      <c r="N3" s="452"/>
      <c r="O3" s="452"/>
      <c r="P3" s="452"/>
      <c r="Q3" s="452"/>
      <c r="R3" s="452"/>
      <c r="S3" s="452"/>
      <c r="T3" s="453"/>
      <c r="U3" s="480" t="s">
        <v>9</v>
      </c>
      <c r="V3" s="481"/>
      <c r="W3" s="36"/>
      <c r="AH3" s="473" t="s">
        <v>22</v>
      </c>
      <c r="AI3" s="473"/>
      <c r="AJ3" s="473"/>
      <c r="AK3" s="473"/>
      <c r="AL3" s="473"/>
      <c r="AM3" s="473"/>
      <c r="AN3" s="473"/>
      <c r="AO3" s="473"/>
      <c r="AP3" s="473"/>
      <c r="AQ3" s="473"/>
      <c r="AS3" s="473" t="s">
        <v>28</v>
      </c>
      <c r="AT3" s="473"/>
      <c r="AU3" s="473"/>
      <c r="AV3" s="473"/>
      <c r="AW3" s="473"/>
      <c r="AX3" s="473"/>
      <c r="AY3" s="475" t="s">
        <v>23</v>
      </c>
      <c r="BV3" s="13"/>
      <c r="BW3" s="6"/>
      <c r="BX3" s="6"/>
      <c r="BY3" s="6"/>
      <c r="BZ3" s="6"/>
      <c r="CA3" s="1"/>
    </row>
    <row r="4" spans="1:85" ht="24.6" customHeight="1">
      <c r="A4" s="446"/>
      <c r="B4" s="457"/>
      <c r="C4" s="462" t="s">
        <v>17</v>
      </c>
      <c r="D4" s="463"/>
      <c r="E4" s="465" t="s">
        <v>76</v>
      </c>
      <c r="F4" s="466" t="s">
        <v>3</v>
      </c>
      <c r="G4" s="467"/>
      <c r="H4" s="465" t="s">
        <v>76</v>
      </c>
      <c r="I4" s="474" t="s">
        <v>77</v>
      </c>
      <c r="J4" s="468" t="s">
        <v>78</v>
      </c>
      <c r="K4" s="474" t="s">
        <v>79</v>
      </c>
      <c r="L4" s="468" t="s">
        <v>78</v>
      </c>
      <c r="M4" s="448" t="s">
        <v>8</v>
      </c>
      <c r="N4" s="449"/>
      <c r="O4" s="449"/>
      <c r="P4" s="449"/>
      <c r="Q4" s="449"/>
      <c r="R4" s="449"/>
      <c r="S4" s="449"/>
      <c r="T4" s="450"/>
      <c r="U4" s="454"/>
      <c r="V4" s="455"/>
      <c r="W4" s="36"/>
      <c r="Y4" s="473" t="s">
        <v>64</v>
      </c>
      <c r="Z4" s="473"/>
      <c r="AA4" s="473"/>
      <c r="AB4" s="473"/>
      <c r="AC4" s="473"/>
      <c r="AD4" s="473"/>
      <c r="AF4" s="475" t="s">
        <v>11</v>
      </c>
      <c r="AH4" s="473" t="s">
        <v>18</v>
      </c>
      <c r="AI4" s="473"/>
      <c r="AJ4" s="473"/>
      <c r="AK4" s="484" t="s">
        <v>19</v>
      </c>
      <c r="AL4" s="485"/>
      <c r="AM4" s="486"/>
      <c r="AN4" s="473" t="s">
        <v>3</v>
      </c>
      <c r="AO4" s="473"/>
      <c r="AP4" s="473"/>
      <c r="AQ4" s="473"/>
      <c r="AS4" s="473" t="s">
        <v>13</v>
      </c>
      <c r="AT4" s="473"/>
      <c r="AU4" s="475" t="s">
        <v>14</v>
      </c>
      <c r="AV4" s="475"/>
      <c r="AW4" s="473" t="s">
        <v>15</v>
      </c>
      <c r="AX4" s="473"/>
      <c r="AY4" s="475"/>
      <c r="BA4" s="479" t="s">
        <v>82</v>
      </c>
      <c r="BB4" s="479"/>
      <c r="BC4" s="479"/>
      <c r="BD4" s="479"/>
      <c r="BE4" s="479"/>
      <c r="BF4" s="479"/>
      <c r="BG4" s="479"/>
      <c r="BH4" s="479"/>
      <c r="BI4" s="479"/>
      <c r="BJ4" s="479"/>
      <c r="BK4" s="479" t="s">
        <v>74</v>
      </c>
      <c r="BL4" s="479"/>
      <c r="BM4" s="479"/>
      <c r="BN4" s="479"/>
      <c r="BO4" s="479"/>
      <c r="BP4" s="479"/>
      <c r="BQ4" s="479"/>
      <c r="BR4" s="479"/>
      <c r="BS4" s="479"/>
      <c r="BT4" s="479"/>
      <c r="BV4" s="13"/>
      <c r="BW4" s="6"/>
      <c r="BX4" s="6"/>
      <c r="BY4" s="6"/>
      <c r="BZ4" s="6"/>
      <c r="CA4" s="1"/>
    </row>
    <row r="5" spans="1:85" ht="40.9" customHeight="1">
      <c r="A5" s="446"/>
      <c r="B5" s="457"/>
      <c r="C5" s="454"/>
      <c r="D5" s="464"/>
      <c r="E5" s="457"/>
      <c r="F5" s="491" t="s">
        <v>5</v>
      </c>
      <c r="G5" s="492"/>
      <c r="H5" s="457"/>
      <c r="I5" s="446"/>
      <c r="J5" s="468"/>
      <c r="K5" s="446"/>
      <c r="L5" s="468"/>
      <c r="M5" s="454" t="s">
        <v>66</v>
      </c>
      <c r="N5" s="455"/>
      <c r="O5" s="454" t="s">
        <v>59</v>
      </c>
      <c r="P5" s="455"/>
      <c r="Q5" s="454" t="s">
        <v>60</v>
      </c>
      <c r="R5" s="455"/>
      <c r="S5" s="448" t="s">
        <v>68</v>
      </c>
      <c r="T5" s="450"/>
      <c r="U5" s="482" t="s">
        <v>10</v>
      </c>
      <c r="V5" s="482" t="s">
        <v>27</v>
      </c>
      <c r="W5" s="36"/>
      <c r="Y5" s="473" t="s">
        <v>73</v>
      </c>
      <c r="Z5" s="473"/>
      <c r="AA5" s="473"/>
      <c r="AB5" s="473" t="s">
        <v>81</v>
      </c>
      <c r="AC5" s="473"/>
      <c r="AD5" s="473"/>
      <c r="AE5" s="473" t="s">
        <v>12</v>
      </c>
      <c r="AF5" s="475"/>
      <c r="AH5" s="6">
        <v>2021</v>
      </c>
      <c r="AI5" s="6">
        <v>2022</v>
      </c>
      <c r="AJ5" s="6" t="s">
        <v>20</v>
      </c>
      <c r="AK5" s="6">
        <v>2021</v>
      </c>
      <c r="AL5" s="6">
        <v>2022</v>
      </c>
      <c r="AM5" s="6" t="s">
        <v>20</v>
      </c>
      <c r="AN5" s="14">
        <v>2021</v>
      </c>
      <c r="AO5" s="6">
        <v>2022</v>
      </c>
      <c r="AP5" s="6" t="s">
        <v>20</v>
      </c>
      <c r="AQ5" s="6" t="s">
        <v>21</v>
      </c>
      <c r="AU5" s="11"/>
      <c r="AY5" s="475"/>
      <c r="AZ5" s="2"/>
      <c r="BA5" s="493" t="s">
        <v>18</v>
      </c>
      <c r="BB5" s="477"/>
      <c r="BC5" s="477"/>
      <c r="BD5" s="477"/>
      <c r="BE5" s="478"/>
      <c r="BF5" s="476" t="s">
        <v>19</v>
      </c>
      <c r="BG5" s="477"/>
      <c r="BH5" s="477"/>
      <c r="BI5" s="477"/>
      <c r="BJ5" s="478"/>
      <c r="BK5" s="476" t="s">
        <v>18</v>
      </c>
      <c r="BL5" s="477"/>
      <c r="BM5" s="477"/>
      <c r="BN5" s="477"/>
      <c r="BO5" s="478"/>
      <c r="BP5" s="476" t="s">
        <v>19</v>
      </c>
      <c r="BQ5" s="477"/>
      <c r="BR5" s="477"/>
      <c r="BS5" s="477"/>
      <c r="BT5" s="478"/>
      <c r="BU5" s="475" t="s">
        <v>69</v>
      </c>
      <c r="BV5" s="470" t="s">
        <v>83</v>
      </c>
      <c r="BW5" s="471"/>
      <c r="BX5" s="471"/>
      <c r="BY5" s="471"/>
      <c r="BZ5" s="471"/>
      <c r="CA5" s="472"/>
      <c r="CB5" s="470" t="s">
        <v>84</v>
      </c>
      <c r="CC5" s="473"/>
      <c r="CD5" s="473"/>
      <c r="CE5" s="473"/>
      <c r="CF5" s="473"/>
    </row>
    <row r="6" spans="1:85" ht="51" customHeight="1" thickBot="1">
      <c r="A6" s="447"/>
      <c r="B6" s="458"/>
      <c r="C6" s="168">
        <v>2021</v>
      </c>
      <c r="D6" s="168">
        <v>2022</v>
      </c>
      <c r="E6" s="458"/>
      <c r="F6" s="167">
        <v>2021</v>
      </c>
      <c r="G6" s="168">
        <v>2022</v>
      </c>
      <c r="H6" s="458"/>
      <c r="I6" s="447"/>
      <c r="J6" s="469"/>
      <c r="K6" s="447"/>
      <c r="L6" s="469"/>
      <c r="M6" s="169" t="s">
        <v>67</v>
      </c>
      <c r="N6" s="170" t="s">
        <v>80</v>
      </c>
      <c r="O6" s="169" t="s">
        <v>67</v>
      </c>
      <c r="P6" s="170" t="s">
        <v>80</v>
      </c>
      <c r="Q6" s="169" t="s">
        <v>67</v>
      </c>
      <c r="R6" s="170" t="s">
        <v>80</v>
      </c>
      <c r="S6" s="171" t="s">
        <v>67</v>
      </c>
      <c r="T6" s="172" t="s">
        <v>80</v>
      </c>
      <c r="U6" s="483"/>
      <c r="V6" s="483"/>
      <c r="W6" s="36"/>
      <c r="Y6" t="s">
        <v>13</v>
      </c>
      <c r="Z6" t="s">
        <v>14</v>
      </c>
      <c r="AA6" t="s">
        <v>15</v>
      </c>
      <c r="AB6" t="s">
        <v>13</v>
      </c>
      <c r="AC6" t="s">
        <v>14</v>
      </c>
      <c r="AD6" t="s">
        <v>15</v>
      </c>
      <c r="AE6" s="473"/>
      <c r="AF6" s="475"/>
      <c r="AH6" s="7"/>
      <c r="AI6" s="7"/>
      <c r="AJ6" s="7"/>
      <c r="AK6" s="8"/>
      <c r="AL6" s="7"/>
      <c r="AM6" s="9"/>
      <c r="AN6" s="7"/>
      <c r="AO6" s="7"/>
      <c r="AP6" s="7"/>
      <c r="AQ6" s="7"/>
      <c r="AS6">
        <v>2021</v>
      </c>
      <c r="AT6">
        <v>2022</v>
      </c>
      <c r="AU6" s="11">
        <v>2021</v>
      </c>
      <c r="AV6">
        <v>2022</v>
      </c>
      <c r="AW6">
        <v>2019</v>
      </c>
      <c r="AX6">
        <v>2020</v>
      </c>
      <c r="AY6" s="475"/>
      <c r="AZ6" s="15"/>
      <c r="BA6" s="38" t="s">
        <v>15</v>
      </c>
      <c r="BB6" s="39" t="s">
        <v>24</v>
      </c>
      <c r="BC6" s="40" t="s">
        <v>59</v>
      </c>
      <c r="BD6" s="40" t="s">
        <v>60</v>
      </c>
      <c r="BE6" s="41" t="s">
        <v>26</v>
      </c>
      <c r="BF6" s="7" t="s">
        <v>15</v>
      </c>
      <c r="BG6" s="7" t="s">
        <v>24</v>
      </c>
      <c r="BH6" s="40" t="s">
        <v>59</v>
      </c>
      <c r="BI6" s="40" t="s">
        <v>60</v>
      </c>
      <c r="BJ6" s="7" t="s">
        <v>26</v>
      </c>
      <c r="BK6" s="8" t="s">
        <v>15</v>
      </c>
      <c r="BL6" s="7" t="s">
        <v>24</v>
      </c>
      <c r="BM6" s="40" t="s">
        <v>59</v>
      </c>
      <c r="BN6" s="40" t="s">
        <v>60</v>
      </c>
      <c r="BO6" s="9" t="s">
        <v>26</v>
      </c>
      <c r="BP6" s="7" t="s">
        <v>15</v>
      </c>
      <c r="BQ6" s="7" t="s">
        <v>24</v>
      </c>
      <c r="BR6" s="40" t="s">
        <v>59</v>
      </c>
      <c r="BS6" s="40" t="s">
        <v>60</v>
      </c>
      <c r="BT6" s="7" t="s">
        <v>26</v>
      </c>
      <c r="BU6" s="475"/>
      <c r="BV6" s="8" t="s">
        <v>15</v>
      </c>
      <c r="BW6" s="7" t="s">
        <v>24</v>
      </c>
      <c r="BX6" s="40" t="s">
        <v>59</v>
      </c>
      <c r="BY6" s="7" t="s">
        <v>25</v>
      </c>
      <c r="BZ6" s="40" t="s">
        <v>60</v>
      </c>
      <c r="CA6" s="16" t="s">
        <v>26</v>
      </c>
      <c r="CB6" s="8" t="s">
        <v>15</v>
      </c>
      <c r="CC6" s="7" t="s">
        <v>24</v>
      </c>
      <c r="CD6" s="40" t="s">
        <v>59</v>
      </c>
      <c r="CE6" s="40" t="s">
        <v>60</v>
      </c>
      <c r="CF6" s="16" t="s">
        <v>26</v>
      </c>
    </row>
    <row r="7" spans="1:85" ht="24" customHeight="1" thickBot="1">
      <c r="A7" s="173">
        <v>1</v>
      </c>
      <c r="B7" s="174" t="s">
        <v>53</v>
      </c>
      <c r="C7" s="494" t="s">
        <v>88</v>
      </c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6"/>
      <c r="W7" s="18"/>
      <c r="X7" s="22" t="s">
        <v>53</v>
      </c>
      <c r="Y7" s="4"/>
      <c r="Z7" s="268">
        <v>9935.7999999999993</v>
      </c>
      <c r="AA7" s="4">
        <f t="shared" ref="AA7:AA10" si="0">Y7+Z7</f>
        <v>9935.7999999999993</v>
      </c>
      <c r="AB7" s="4"/>
      <c r="AC7" s="268"/>
      <c r="AD7" s="4">
        <f t="shared" ref="AD7:AD9" si="1">AB7+AC7</f>
        <v>0</v>
      </c>
      <c r="AE7" s="4">
        <f t="shared" ref="AE7:AE9" si="2">AD7-AA7</f>
        <v>-9935.7999999999993</v>
      </c>
      <c r="AF7" s="5">
        <f t="shared" ref="AF7:AF9" si="3">AE7/AA7</f>
        <v>-1</v>
      </c>
      <c r="AJ7">
        <f t="shared" ref="AJ7:AJ9" si="4">AI7-AH7</f>
        <v>0</v>
      </c>
      <c r="AK7" s="268">
        <v>953.9</v>
      </c>
      <c r="AL7" s="268"/>
      <c r="AM7" s="1">
        <f t="shared" ref="AM7:AM9" si="5">AL7-AK7</f>
        <v>-953.9</v>
      </c>
      <c r="AN7">
        <f t="shared" ref="AN7:AO9" si="6">AH7+AK7</f>
        <v>953.9</v>
      </c>
      <c r="AO7">
        <f t="shared" si="6"/>
        <v>0</v>
      </c>
      <c r="AP7">
        <f t="shared" ref="AP7:AP9" si="7">AO7-AN7</f>
        <v>-953.9</v>
      </c>
      <c r="AQ7" s="10">
        <f t="shared" ref="AQ7:AQ9" si="8">(AP7/AN7)*100</f>
        <v>-100</v>
      </c>
      <c r="AR7" s="22" t="s">
        <v>53</v>
      </c>
      <c r="AU7" s="269">
        <v>51514</v>
      </c>
      <c r="AV7" s="269"/>
      <c r="AW7">
        <f t="shared" ref="AW7:AX9" si="9">AS7+AU7</f>
        <v>51514</v>
      </c>
      <c r="AX7">
        <f t="shared" si="9"/>
        <v>0</v>
      </c>
      <c r="AY7" s="12">
        <f t="shared" ref="AY7:AY9" si="10">(AX7-AW7)/AW7</f>
        <v>-1</v>
      </c>
      <c r="AZ7" s="3"/>
      <c r="BA7" s="60">
        <f t="shared" ref="BA7:BA16" si="11">BB7+BC7+BD7+BE7</f>
        <v>0</v>
      </c>
      <c r="BB7" s="48"/>
      <c r="BC7" s="50"/>
      <c r="BD7" s="6"/>
      <c r="BE7" s="51"/>
      <c r="BF7">
        <f t="shared" ref="BF7:BF18" si="12">BG7+BH7+BI7+BJ7</f>
        <v>0</v>
      </c>
      <c r="BG7" s="71"/>
      <c r="BH7" s="71"/>
      <c r="BI7" s="6"/>
      <c r="BJ7" s="103"/>
      <c r="BK7" s="60">
        <f t="shared" ref="BK7:BK16" si="13">BL7+BM7+BN7+BO7</f>
        <v>0</v>
      </c>
      <c r="BL7" s="48"/>
      <c r="BM7" s="50"/>
      <c r="BN7" s="6"/>
      <c r="BO7" s="51"/>
      <c r="BP7">
        <f t="shared" ref="BP7:BP18" si="14">BQ7+BR7+BS7+BT7</f>
        <v>51524</v>
      </c>
      <c r="BQ7" s="71">
        <v>13342</v>
      </c>
      <c r="BR7" s="71">
        <v>8382</v>
      </c>
      <c r="BS7" s="6"/>
      <c r="BT7" s="103">
        <v>29800</v>
      </c>
      <c r="BU7">
        <f t="shared" ref="BU7:BU39" si="15">BA7+BF7</f>
        <v>0</v>
      </c>
      <c r="BV7" s="13">
        <f>BW7+BX7+BY7+BZ7+CA7</f>
        <v>0</v>
      </c>
      <c r="BW7" s="14">
        <f t="shared" ref="BW7:BW38" si="16">BB7+BG7</f>
        <v>0</v>
      </c>
      <c r="BX7" s="14">
        <f t="shared" ref="BX7:BX38" si="17">BC7+BH7</f>
        <v>0</v>
      </c>
      <c r="BY7" s="14">
        <f t="shared" ref="BY7:BY22" si="18">BJ7+BE7</f>
        <v>0</v>
      </c>
      <c r="BZ7" s="14">
        <f t="shared" ref="BZ7:BZ38" si="19">BD7+BI7</f>
        <v>0</v>
      </c>
      <c r="CA7" s="1">
        <f t="shared" ref="CA7:CA38" si="20">BE7+BJ7</f>
        <v>0</v>
      </c>
      <c r="CB7">
        <f t="shared" ref="CB7:CB38" si="21">BK7+BP7</f>
        <v>51524</v>
      </c>
      <c r="CC7">
        <f t="shared" ref="CC7:CC38" si="22">BL7+BQ7</f>
        <v>13342</v>
      </c>
      <c r="CD7">
        <f t="shared" ref="CD7:CD38" si="23">BM7+BR7</f>
        <v>8382</v>
      </c>
      <c r="CE7">
        <f t="shared" ref="CE7:CE38" si="24">BN7+BS7</f>
        <v>0</v>
      </c>
      <c r="CF7">
        <f t="shared" ref="CF7:CF38" si="25">BO7+BT7</f>
        <v>29800</v>
      </c>
    </row>
    <row r="8" spans="1:85" ht="21.6" customHeight="1" thickBot="1">
      <c r="A8" s="175">
        <v>2</v>
      </c>
      <c r="B8" s="176" t="s">
        <v>52</v>
      </c>
      <c r="C8" s="488" t="s">
        <v>86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90"/>
      <c r="W8" s="19"/>
      <c r="X8" s="25" t="s">
        <v>52</v>
      </c>
      <c r="Y8" s="4"/>
      <c r="Z8" s="100"/>
      <c r="AA8" s="4">
        <f t="shared" si="0"/>
        <v>0</v>
      </c>
      <c r="AB8" s="4"/>
      <c r="AC8" s="100"/>
      <c r="AD8" s="4">
        <f t="shared" si="1"/>
        <v>0</v>
      </c>
      <c r="AE8" s="4">
        <f t="shared" si="2"/>
        <v>0</v>
      </c>
      <c r="AF8" s="5" t="e">
        <f t="shared" si="3"/>
        <v>#DIV/0!</v>
      </c>
      <c r="AJ8">
        <f t="shared" si="4"/>
        <v>0</v>
      </c>
      <c r="AK8" s="100"/>
      <c r="AL8" s="100"/>
      <c r="AM8" s="1">
        <f t="shared" si="5"/>
        <v>0</v>
      </c>
      <c r="AN8">
        <f t="shared" si="6"/>
        <v>0</v>
      </c>
      <c r="AO8">
        <f t="shared" si="6"/>
        <v>0</v>
      </c>
      <c r="AP8">
        <f t="shared" si="7"/>
        <v>0</v>
      </c>
      <c r="AQ8" s="10" t="e">
        <f t="shared" si="8"/>
        <v>#DIV/0!</v>
      </c>
      <c r="AR8" s="25" t="s">
        <v>52</v>
      </c>
      <c r="AU8" s="101"/>
      <c r="AV8" s="101"/>
      <c r="AW8">
        <f t="shared" si="9"/>
        <v>0</v>
      </c>
      <c r="AX8">
        <f t="shared" si="9"/>
        <v>0</v>
      </c>
      <c r="AY8" s="12" t="e">
        <f t="shared" si="10"/>
        <v>#DIV/0!</v>
      </c>
      <c r="AZ8" s="2"/>
      <c r="BA8" s="60">
        <f t="shared" si="11"/>
        <v>0</v>
      </c>
      <c r="BB8" s="6"/>
      <c r="BC8" s="6"/>
      <c r="BD8" s="6"/>
      <c r="BE8" s="1"/>
      <c r="BF8">
        <f t="shared" si="12"/>
        <v>0</v>
      </c>
      <c r="BG8" s="102"/>
      <c r="BH8" s="102"/>
      <c r="BI8" s="6"/>
      <c r="BJ8" s="100"/>
      <c r="BK8" s="60">
        <f t="shared" si="13"/>
        <v>0</v>
      </c>
      <c r="BL8" s="6"/>
      <c r="BM8" s="6"/>
      <c r="BN8" s="6"/>
      <c r="BO8" s="1"/>
      <c r="BP8">
        <f t="shared" si="14"/>
        <v>0</v>
      </c>
      <c r="BQ8" s="102"/>
      <c r="BR8" s="102"/>
      <c r="BS8" s="6"/>
      <c r="BT8" s="100"/>
      <c r="BU8">
        <f t="shared" si="15"/>
        <v>0</v>
      </c>
      <c r="BV8" s="13">
        <f t="shared" ref="BV8:BV39" si="26">BW8+BX8+BY8+BZ8+CA8</f>
        <v>0</v>
      </c>
      <c r="BW8" s="14">
        <f t="shared" si="16"/>
        <v>0</v>
      </c>
      <c r="BX8" s="14">
        <f t="shared" si="17"/>
        <v>0</v>
      </c>
      <c r="BY8" s="14">
        <f t="shared" si="18"/>
        <v>0</v>
      </c>
      <c r="BZ8" s="14">
        <f t="shared" si="19"/>
        <v>0</v>
      </c>
      <c r="CA8" s="1">
        <f t="shared" si="20"/>
        <v>0</v>
      </c>
      <c r="CB8">
        <f t="shared" si="21"/>
        <v>0</v>
      </c>
      <c r="CC8">
        <f t="shared" si="22"/>
        <v>0</v>
      </c>
      <c r="CD8">
        <f t="shared" si="23"/>
        <v>0</v>
      </c>
      <c r="CE8">
        <f t="shared" si="24"/>
        <v>0</v>
      </c>
      <c r="CF8">
        <f t="shared" si="25"/>
        <v>0</v>
      </c>
    </row>
    <row r="9" spans="1:85" ht="20.45" customHeight="1" thickBot="1">
      <c r="A9" s="177">
        <v>3</v>
      </c>
      <c r="B9" s="178" t="s">
        <v>30</v>
      </c>
      <c r="C9" s="179">
        <f t="shared" ref="C7:D9" si="27">AH9+AK9</f>
        <v>9789.7999999999993</v>
      </c>
      <c r="D9" s="180">
        <f t="shared" si="27"/>
        <v>8640.9</v>
      </c>
      <c r="E9" s="181">
        <f t="shared" ref="E7:E15" si="28">(D9-C9)/C9</f>
        <v>-0.1173568407934789</v>
      </c>
      <c r="F9" s="182">
        <f t="shared" ref="F7:F15" si="29">Y9+Z9</f>
        <v>80132.799999999988</v>
      </c>
      <c r="G9" s="183">
        <f t="shared" ref="G7:G15" si="30">AB9+AC9</f>
        <v>35487.9</v>
      </c>
      <c r="H9" s="184">
        <f t="shared" ref="H7:H16" si="31">(G9-F9)/F9</f>
        <v>-0.55713640357007355</v>
      </c>
      <c r="I9" s="185">
        <f t="shared" ref="I7:I15" si="32">AT9+AV9</f>
        <v>546231.69999999995</v>
      </c>
      <c r="J9" s="186">
        <f>(I9-AW9)/AW9</f>
        <v>2.2651865847544181E-2</v>
      </c>
      <c r="K9" s="185">
        <f t="shared" ref="K7:K39" si="33">BA9+BF9</f>
        <v>545734.40000000002</v>
      </c>
      <c r="L9" s="187">
        <f t="shared" ref="L7:L24" si="34">(K9-CB9)/CB9</f>
        <v>3.8243061788785643E-2</v>
      </c>
      <c r="M9" s="188">
        <f t="shared" ref="M7:M39" si="35">BB9+BG9</f>
        <v>178052.2</v>
      </c>
      <c r="N9" s="189">
        <f t="shared" ref="N7:N24" si="36">(M9-CC9)/CC9</f>
        <v>-1.2859008846181961E-2</v>
      </c>
      <c r="O9" s="190">
        <f t="shared" ref="O7:O38" si="37">BC9+BH9</f>
        <v>9149.1</v>
      </c>
      <c r="P9" s="191">
        <f t="shared" ref="P7:P24" si="38">(BC9+BH9)/CD9</f>
        <v>0.78768338039809904</v>
      </c>
      <c r="Q9" s="190">
        <f t="shared" ref="Q7:Q38" si="39">BD9+BI9</f>
        <v>258800</v>
      </c>
      <c r="R9" s="191">
        <f>(BD9+BI9)/CE9</f>
        <v>0.9627865154828944</v>
      </c>
      <c r="S9" s="192">
        <f t="shared" ref="S7:S34" si="40">BE9+BJ9</f>
        <v>99733.1</v>
      </c>
      <c r="T9" s="187">
        <f t="shared" ref="T7:T24" si="41">(BE9+BJ9)/CF9</f>
        <v>1.5380775322434139</v>
      </c>
      <c r="U9" s="193">
        <f t="shared" ref="U7:U15" si="42">K9/I9</f>
        <v>0.99908958048388641</v>
      </c>
      <c r="V9" s="194">
        <f t="shared" ref="V7:V15" si="43">M9/I9</f>
        <v>0.32596460439773089</v>
      </c>
      <c r="W9" s="19"/>
      <c r="X9" s="26" t="s">
        <v>30</v>
      </c>
      <c r="Y9" s="152">
        <v>37502.1</v>
      </c>
      <c r="Z9" s="153">
        <v>42630.7</v>
      </c>
      <c r="AA9" s="28">
        <f t="shared" si="0"/>
        <v>80132.799999999988</v>
      </c>
      <c r="AB9" s="402">
        <v>14317.1</v>
      </c>
      <c r="AC9" s="403">
        <v>21170.799999999999</v>
      </c>
      <c r="AD9" s="28">
        <f t="shared" si="1"/>
        <v>35487.9</v>
      </c>
      <c r="AE9" s="28">
        <f t="shared" si="2"/>
        <v>-44644.899999999987</v>
      </c>
      <c r="AF9" s="29">
        <f t="shared" si="3"/>
        <v>-0.55713640357007355</v>
      </c>
      <c r="AG9" s="7"/>
      <c r="AH9" s="152">
        <v>3343.8</v>
      </c>
      <c r="AI9" s="402">
        <v>2836.7</v>
      </c>
      <c r="AJ9" s="7">
        <f t="shared" si="4"/>
        <v>-507.10000000000036</v>
      </c>
      <c r="AK9" s="153">
        <v>6446</v>
      </c>
      <c r="AL9" s="403">
        <v>5804.2</v>
      </c>
      <c r="AM9" s="24">
        <f t="shared" si="5"/>
        <v>-641.80000000000018</v>
      </c>
      <c r="AN9" s="7">
        <f t="shared" si="6"/>
        <v>9789.7999999999993</v>
      </c>
      <c r="AO9" s="7">
        <f t="shared" si="6"/>
        <v>8640.9</v>
      </c>
      <c r="AP9" s="7">
        <f t="shared" si="7"/>
        <v>-1148.8999999999996</v>
      </c>
      <c r="AQ9" s="30">
        <f t="shared" si="8"/>
        <v>-11.735684079347889</v>
      </c>
      <c r="AR9" s="26" t="s">
        <v>30</v>
      </c>
      <c r="AS9" s="154">
        <v>227082.6</v>
      </c>
      <c r="AT9" s="404">
        <v>218492.7</v>
      </c>
      <c r="AU9" s="155">
        <v>307050</v>
      </c>
      <c r="AV9" s="405">
        <v>327739</v>
      </c>
      <c r="AW9" s="7">
        <f t="shared" si="9"/>
        <v>534132.6</v>
      </c>
      <c r="AX9" s="7">
        <f t="shared" si="9"/>
        <v>546231.69999999995</v>
      </c>
      <c r="AY9" s="31">
        <f t="shared" si="10"/>
        <v>2.2651865847544181E-2</v>
      </c>
      <c r="AZ9" s="3"/>
      <c r="BA9" s="60">
        <f t="shared" si="11"/>
        <v>218293.7</v>
      </c>
      <c r="BB9" s="402">
        <v>71220.899999999994</v>
      </c>
      <c r="BC9" s="406">
        <v>3659.6</v>
      </c>
      <c r="BD9" s="402">
        <v>103520</v>
      </c>
      <c r="BE9" s="288">
        <v>39893.199999999997</v>
      </c>
      <c r="BF9">
        <f t="shared" si="12"/>
        <v>327440.7</v>
      </c>
      <c r="BG9" s="403">
        <v>106831.3</v>
      </c>
      <c r="BH9" s="403">
        <v>5489.5</v>
      </c>
      <c r="BI9" s="403">
        <v>155280</v>
      </c>
      <c r="BJ9" s="289">
        <v>59839.9</v>
      </c>
      <c r="BK9" s="60">
        <f t="shared" si="13"/>
        <v>222698.6</v>
      </c>
      <c r="BL9" s="152">
        <v>84594.3</v>
      </c>
      <c r="BM9" s="152">
        <v>4646</v>
      </c>
      <c r="BN9" s="152">
        <v>107521.2</v>
      </c>
      <c r="BO9" s="288">
        <v>25937.1</v>
      </c>
      <c r="BP9">
        <f t="shared" si="14"/>
        <v>302934</v>
      </c>
      <c r="BQ9" s="153">
        <v>95777.3</v>
      </c>
      <c r="BR9" s="153">
        <v>6969.2</v>
      </c>
      <c r="BS9" s="153">
        <v>161281.9</v>
      </c>
      <c r="BT9" s="289">
        <v>38905.599999999999</v>
      </c>
      <c r="BU9" s="7">
        <f t="shared" si="15"/>
        <v>545734.40000000002</v>
      </c>
      <c r="BV9" s="13">
        <f t="shared" si="26"/>
        <v>645467.5</v>
      </c>
      <c r="BW9" s="7">
        <f t="shared" si="16"/>
        <v>178052.2</v>
      </c>
      <c r="BX9" s="14">
        <f t="shared" si="17"/>
        <v>9149.1</v>
      </c>
      <c r="BY9" s="14">
        <f t="shared" si="18"/>
        <v>99733.1</v>
      </c>
      <c r="BZ9" s="14">
        <f t="shared" si="19"/>
        <v>258800</v>
      </c>
      <c r="CA9" s="24">
        <f t="shared" si="20"/>
        <v>99733.1</v>
      </c>
      <c r="CB9">
        <f t="shared" si="21"/>
        <v>525632.6</v>
      </c>
      <c r="CC9" s="7">
        <f t="shared" si="22"/>
        <v>180371.6</v>
      </c>
      <c r="CD9">
        <f t="shared" si="23"/>
        <v>11615.2</v>
      </c>
      <c r="CE9">
        <f t="shared" si="24"/>
        <v>268803.09999999998</v>
      </c>
      <c r="CF9" s="7">
        <f t="shared" si="25"/>
        <v>64842.7</v>
      </c>
      <c r="CG9" s="7"/>
    </row>
    <row r="10" spans="1:85" ht="20.45" customHeight="1" thickBot="1">
      <c r="A10" s="195">
        <v>4</v>
      </c>
      <c r="B10" s="196" t="s">
        <v>63</v>
      </c>
      <c r="C10" s="197">
        <f>AH10+AK10</f>
        <v>16278.1</v>
      </c>
      <c r="D10" s="198">
        <f>AI10+AL10</f>
        <v>13771.8</v>
      </c>
      <c r="E10" s="199">
        <f t="shared" si="28"/>
        <v>-0.15396760064135256</v>
      </c>
      <c r="F10" s="200">
        <f t="shared" si="29"/>
        <v>56217.399999999994</v>
      </c>
      <c r="G10" s="201">
        <f t="shared" si="30"/>
        <v>52294.9</v>
      </c>
      <c r="H10" s="202">
        <f t="shared" si="31"/>
        <v>-6.9773771110012081E-2</v>
      </c>
      <c r="I10" s="203">
        <f t="shared" si="32"/>
        <v>1232363.3999999999</v>
      </c>
      <c r="J10" s="204">
        <f>(I10-AW10)/AW10</f>
        <v>0.10446126339279704</v>
      </c>
      <c r="K10" s="203">
        <f t="shared" si="33"/>
        <v>1330933.5</v>
      </c>
      <c r="L10" s="205">
        <f t="shared" si="34"/>
        <v>-1.3528600687481209E-2</v>
      </c>
      <c r="M10" s="206">
        <f t="shared" si="35"/>
        <v>196520.5</v>
      </c>
      <c r="N10" s="207">
        <f t="shared" si="36"/>
        <v>6.3635000711722164E-2</v>
      </c>
      <c r="O10" s="208">
        <f t="shared" si="37"/>
        <v>44864.5</v>
      </c>
      <c r="P10" s="209">
        <f t="shared" si="38"/>
        <v>0.64664702609678271</v>
      </c>
      <c r="Q10" s="210">
        <f t="shared" si="39"/>
        <v>0</v>
      </c>
      <c r="R10" s="209"/>
      <c r="S10" s="211">
        <f t="shared" si="40"/>
        <v>1089548.5</v>
      </c>
      <c r="T10" s="212">
        <f t="shared" si="41"/>
        <v>0.99498257054427452</v>
      </c>
      <c r="U10" s="213">
        <f t="shared" si="42"/>
        <v>1.0799846051903197</v>
      </c>
      <c r="V10" s="214">
        <f t="shared" si="43"/>
        <v>0.15946635545976132</v>
      </c>
      <c r="W10" s="17"/>
      <c r="X10" s="22" t="s">
        <v>63</v>
      </c>
      <c r="Y10" s="320">
        <v>34193.599999999999</v>
      </c>
      <c r="Z10" s="321">
        <v>22023.8</v>
      </c>
      <c r="AA10" s="4">
        <f t="shared" si="0"/>
        <v>56217.399999999994</v>
      </c>
      <c r="AB10" s="320">
        <v>28490.400000000001</v>
      </c>
      <c r="AC10" s="321">
        <v>23804.5</v>
      </c>
      <c r="AD10" s="4">
        <f t="shared" ref="AD10:AD38" si="44">AB10+AC10</f>
        <v>52294.9</v>
      </c>
      <c r="AE10" s="4">
        <f t="shared" ref="AE10:AE39" si="45">AD10-AA10</f>
        <v>-3922.4999999999927</v>
      </c>
      <c r="AF10" s="5">
        <f t="shared" ref="AF10:AF39" si="46">AE10/AA10</f>
        <v>-6.9773771110012081E-2</v>
      </c>
      <c r="AH10" s="320">
        <v>9896.7000000000007</v>
      </c>
      <c r="AI10" s="320">
        <v>8038.6</v>
      </c>
      <c r="AJ10">
        <f t="shared" ref="AJ10:AJ39" si="47">AI10-AH10</f>
        <v>-1858.1000000000004</v>
      </c>
      <c r="AK10" s="321">
        <v>6381.4</v>
      </c>
      <c r="AL10" s="321">
        <v>5733.2</v>
      </c>
      <c r="AM10" s="1">
        <f t="shared" ref="AM10:AM39" si="48">AL10-AK10</f>
        <v>-648.19999999999982</v>
      </c>
      <c r="AN10">
        <f t="shared" ref="AN10:AO38" si="49">AH10+AK10</f>
        <v>16278.1</v>
      </c>
      <c r="AO10">
        <f t="shared" si="49"/>
        <v>13771.8</v>
      </c>
      <c r="AP10">
        <f t="shared" ref="AP10:AP39" si="50">AO10-AN10</f>
        <v>-2506.3000000000011</v>
      </c>
      <c r="AQ10" s="10">
        <f t="shared" ref="AQ10:AQ39" si="51">(AP10/AN10)*100</f>
        <v>-15.396760064135256</v>
      </c>
      <c r="AR10" s="22" t="s">
        <v>54</v>
      </c>
      <c r="AS10" s="322">
        <v>678409.4</v>
      </c>
      <c r="AT10" s="322">
        <v>719700.2</v>
      </c>
      <c r="AU10" s="323">
        <v>437395.6</v>
      </c>
      <c r="AV10" s="323">
        <v>512663.2</v>
      </c>
      <c r="AW10">
        <f t="shared" ref="AW10:AX39" si="52">AS10+AU10</f>
        <v>1115805</v>
      </c>
      <c r="AX10">
        <f t="shared" si="52"/>
        <v>1232363.3999999999</v>
      </c>
      <c r="AY10" s="12">
        <f t="shared" ref="AY10:AY39" si="53">(AX10-AW10)/AW10</f>
        <v>0.10446126339279704</v>
      </c>
      <c r="AZ10" s="2"/>
      <c r="BA10" s="60">
        <f t="shared" si="11"/>
        <v>769538.70000000007</v>
      </c>
      <c r="BB10" s="259">
        <v>107041.5</v>
      </c>
      <c r="BC10" s="259">
        <v>26200.9</v>
      </c>
      <c r="BD10" s="414">
        <v>0</v>
      </c>
      <c r="BE10" s="259">
        <v>636296.30000000005</v>
      </c>
      <c r="BF10">
        <f t="shared" si="12"/>
        <v>561394.80000000005</v>
      </c>
      <c r="BG10" s="324">
        <v>89479</v>
      </c>
      <c r="BH10" s="324">
        <v>18663.599999999999</v>
      </c>
      <c r="BI10" s="416">
        <v>0</v>
      </c>
      <c r="BJ10" s="324">
        <v>453252.2</v>
      </c>
      <c r="BK10" s="60">
        <f t="shared" si="13"/>
        <v>820154.2</v>
      </c>
      <c r="BL10" s="259">
        <v>112185</v>
      </c>
      <c r="BM10" s="259">
        <v>42183.199999999997</v>
      </c>
      <c r="BN10" s="6"/>
      <c r="BO10" s="259">
        <v>665786</v>
      </c>
      <c r="BP10">
        <f t="shared" si="14"/>
        <v>529031.9</v>
      </c>
      <c r="BQ10" s="324">
        <v>72578.100000000006</v>
      </c>
      <c r="BR10" s="324">
        <v>27197</v>
      </c>
      <c r="BT10" s="324">
        <v>429256.8</v>
      </c>
      <c r="BU10">
        <f t="shared" si="15"/>
        <v>1330933.5</v>
      </c>
      <c r="BV10" s="13">
        <f t="shared" si="26"/>
        <v>2420482</v>
      </c>
      <c r="BW10" s="6">
        <f t="shared" si="16"/>
        <v>196520.5</v>
      </c>
      <c r="BX10" s="14">
        <f t="shared" si="17"/>
        <v>44864.5</v>
      </c>
      <c r="BY10" s="14">
        <f t="shared" si="18"/>
        <v>1089548.5</v>
      </c>
      <c r="BZ10" s="14">
        <f t="shared" si="19"/>
        <v>0</v>
      </c>
      <c r="CA10" s="1">
        <f t="shared" si="20"/>
        <v>1089548.5</v>
      </c>
      <c r="CB10">
        <f t="shared" si="21"/>
        <v>1349186.1</v>
      </c>
      <c r="CC10">
        <f t="shared" si="22"/>
        <v>184763.1</v>
      </c>
      <c r="CD10">
        <f t="shared" si="23"/>
        <v>69380.2</v>
      </c>
      <c r="CE10">
        <f t="shared" si="24"/>
        <v>0</v>
      </c>
      <c r="CF10">
        <f t="shared" si="25"/>
        <v>1095042.8</v>
      </c>
    </row>
    <row r="11" spans="1:85" ht="23.45" customHeight="1" thickBot="1">
      <c r="A11" s="195">
        <v>5</v>
      </c>
      <c r="B11" s="176" t="s">
        <v>71</v>
      </c>
      <c r="C11" s="497" t="s">
        <v>87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9"/>
      <c r="W11" s="19"/>
      <c r="X11" s="25" t="s">
        <v>71</v>
      </c>
      <c r="Y11" s="345">
        <v>912.8</v>
      </c>
      <c r="Z11" s="28"/>
      <c r="AA11" s="28">
        <f>Y11+Z11</f>
        <v>912.8</v>
      </c>
      <c r="AB11" s="345"/>
      <c r="AC11" s="28"/>
      <c r="AD11" s="28">
        <f>AB11+AC11</f>
        <v>0</v>
      </c>
      <c r="AE11" s="28">
        <f>AD11-AA11</f>
        <v>-912.8</v>
      </c>
      <c r="AF11" s="29">
        <f>AE11/AA11</f>
        <v>-1</v>
      </c>
      <c r="AG11" s="7"/>
      <c r="AH11" s="344">
        <v>182.7</v>
      </c>
      <c r="AI11" s="344"/>
      <c r="AJ11" s="7">
        <f>AI11-AH11</f>
        <v>-182.7</v>
      </c>
      <c r="AK11" s="7"/>
      <c r="AL11" s="7"/>
      <c r="AM11" s="24">
        <f>AL11-AK11</f>
        <v>0</v>
      </c>
      <c r="AN11" s="7">
        <f>AH11+AK11</f>
        <v>182.7</v>
      </c>
      <c r="AO11" s="7">
        <f>AI11+AL11</f>
        <v>0</v>
      </c>
      <c r="AP11" s="7">
        <f>AO11-AN11</f>
        <v>-182.7</v>
      </c>
      <c r="AQ11" s="30">
        <f>(AP11/AN11)*100</f>
        <v>-100</v>
      </c>
      <c r="AR11" s="25" t="s">
        <v>71</v>
      </c>
      <c r="AS11" s="349">
        <v>6713</v>
      </c>
      <c r="AT11" s="349"/>
      <c r="AU11" s="7"/>
      <c r="AV11" s="7"/>
      <c r="AW11" s="7">
        <f>AS11+AU11</f>
        <v>6713</v>
      </c>
      <c r="AX11" s="7">
        <f>AT11+AV11</f>
        <v>0</v>
      </c>
      <c r="AY11" s="31">
        <f>(AX11-AW11)/AW11</f>
        <v>-1</v>
      </c>
      <c r="AZ11" s="33"/>
      <c r="BA11" s="60">
        <f t="shared" si="11"/>
        <v>0</v>
      </c>
      <c r="BB11" s="346"/>
      <c r="BC11" s="347"/>
      <c r="BD11" s="348"/>
      <c r="BE11" s="346"/>
      <c r="BF11">
        <f t="shared" si="12"/>
        <v>0</v>
      </c>
      <c r="BG11" s="7"/>
      <c r="BH11" s="7"/>
      <c r="BI11" s="7"/>
      <c r="BJ11" s="7"/>
      <c r="BK11" s="60">
        <f t="shared" si="13"/>
        <v>6513</v>
      </c>
      <c r="BL11" s="346">
        <v>624</v>
      </c>
      <c r="BM11" s="347">
        <v>1016</v>
      </c>
      <c r="BN11" s="348"/>
      <c r="BO11" s="346">
        <v>4873</v>
      </c>
      <c r="BP11">
        <f t="shared" si="14"/>
        <v>0</v>
      </c>
      <c r="BQ11" s="7"/>
      <c r="BR11" s="7"/>
      <c r="BS11" s="7"/>
      <c r="BT11" s="7"/>
      <c r="BU11">
        <f t="shared" si="15"/>
        <v>0</v>
      </c>
      <c r="BV11" s="13">
        <f t="shared" si="26"/>
        <v>0</v>
      </c>
      <c r="BW11" s="6">
        <f t="shared" si="16"/>
        <v>0</v>
      </c>
      <c r="BX11" s="14">
        <f t="shared" si="17"/>
        <v>0</v>
      </c>
      <c r="BY11" s="14">
        <f t="shared" si="18"/>
        <v>0</v>
      </c>
      <c r="BZ11" s="14">
        <f t="shared" si="19"/>
        <v>0</v>
      </c>
      <c r="CA11" s="1">
        <f t="shared" si="20"/>
        <v>0</v>
      </c>
      <c r="CB11">
        <f t="shared" si="21"/>
        <v>6513</v>
      </c>
      <c r="CC11">
        <f t="shared" si="22"/>
        <v>624</v>
      </c>
      <c r="CD11">
        <f t="shared" si="23"/>
        <v>1016</v>
      </c>
      <c r="CE11">
        <f t="shared" si="24"/>
        <v>0</v>
      </c>
      <c r="CF11">
        <f t="shared" si="25"/>
        <v>4873</v>
      </c>
    </row>
    <row r="12" spans="1:85" ht="22.9" customHeight="1" thickBot="1">
      <c r="A12" s="195">
        <v>6</v>
      </c>
      <c r="B12" s="196" t="s">
        <v>31</v>
      </c>
      <c r="C12" s="215">
        <f t="shared" ref="C12:D15" si="54">AH12+AK12</f>
        <v>4363</v>
      </c>
      <c r="D12" s="216">
        <f t="shared" si="54"/>
        <v>3082.83</v>
      </c>
      <c r="E12" s="217">
        <f t="shared" si="28"/>
        <v>-0.29341508136603256</v>
      </c>
      <c r="F12" s="218">
        <f t="shared" si="29"/>
        <v>35936.6</v>
      </c>
      <c r="G12" s="219">
        <f t="shared" si="30"/>
        <v>28232.2</v>
      </c>
      <c r="H12" s="220">
        <f t="shared" si="31"/>
        <v>-0.21438867338590736</v>
      </c>
      <c r="I12" s="221">
        <f t="shared" si="32"/>
        <v>216844.40000000002</v>
      </c>
      <c r="J12" s="222">
        <f t="shared" ref="J12:J18" si="55">(I12-AW12)/AW12</f>
        <v>-8.2502056331639692E-2</v>
      </c>
      <c r="K12" s="221">
        <f t="shared" si="33"/>
        <v>559412</v>
      </c>
      <c r="L12" s="212">
        <f t="shared" si="34"/>
        <v>1.3804715309116364</v>
      </c>
      <c r="M12" s="223">
        <f t="shared" si="35"/>
        <v>68709.8</v>
      </c>
      <c r="N12" s="224">
        <f t="shared" si="36"/>
        <v>6.3240641876731243E-2</v>
      </c>
      <c r="O12" s="208">
        <f t="shared" si="37"/>
        <v>4204.8</v>
      </c>
      <c r="P12" s="209">
        <f t="shared" si="38"/>
        <v>0.60741939211834051</v>
      </c>
      <c r="Q12" s="210">
        <f t="shared" si="39"/>
        <v>146071.20000000001</v>
      </c>
      <c r="R12" s="191">
        <f>(BD12+BI12)/CE12</f>
        <v>0.98692022207042773</v>
      </c>
      <c r="S12" s="225">
        <f t="shared" si="40"/>
        <v>340426.2</v>
      </c>
      <c r="T12" s="212">
        <f t="shared" si="41"/>
        <v>22.036910926980841</v>
      </c>
      <c r="U12" s="226">
        <f t="shared" si="42"/>
        <v>2.5797853207184502</v>
      </c>
      <c r="V12" s="227">
        <f t="shared" si="43"/>
        <v>0.31686222932203917</v>
      </c>
      <c r="W12" s="18"/>
      <c r="X12" s="22" t="s">
        <v>31</v>
      </c>
      <c r="Y12" s="304">
        <v>5077.1000000000004</v>
      </c>
      <c r="Z12" s="305">
        <v>30859.5</v>
      </c>
      <c r="AA12" s="4">
        <f t="shared" ref="AA12:AA15" si="56">Y12+Z12</f>
        <v>35936.6</v>
      </c>
      <c r="AB12" s="304">
        <v>2903.63</v>
      </c>
      <c r="AC12" s="401">
        <v>25328.57</v>
      </c>
      <c r="AD12" s="4">
        <f t="shared" si="44"/>
        <v>28232.2</v>
      </c>
      <c r="AE12" s="4">
        <f t="shared" si="45"/>
        <v>-7704.3999999999978</v>
      </c>
      <c r="AF12" s="5">
        <f t="shared" si="46"/>
        <v>-0.21438867338590736</v>
      </c>
      <c r="AH12" s="306">
        <v>506.2</v>
      </c>
      <c r="AI12" s="306">
        <v>283.89999999999998</v>
      </c>
      <c r="AJ12">
        <f t="shared" si="47"/>
        <v>-222.3</v>
      </c>
      <c r="AK12" s="307">
        <v>3856.8</v>
      </c>
      <c r="AL12" s="307">
        <v>2798.93</v>
      </c>
      <c r="AM12" s="1">
        <f t="shared" si="48"/>
        <v>-1057.8700000000003</v>
      </c>
      <c r="AN12">
        <f t="shared" si="49"/>
        <v>4363</v>
      </c>
      <c r="AO12">
        <f t="shared" si="49"/>
        <v>3082.83</v>
      </c>
      <c r="AP12">
        <f t="shared" si="50"/>
        <v>-1280.17</v>
      </c>
      <c r="AQ12" s="10">
        <f t="shared" si="51"/>
        <v>-29.341508136603256</v>
      </c>
      <c r="AR12" s="22" t="s">
        <v>31</v>
      </c>
      <c r="AS12" s="308">
        <v>32142.7</v>
      </c>
      <c r="AT12" s="308">
        <v>22990.2</v>
      </c>
      <c r="AU12" s="309">
        <v>204200.5</v>
      </c>
      <c r="AV12" s="309">
        <v>193854.2</v>
      </c>
      <c r="AW12">
        <f t="shared" si="52"/>
        <v>236343.2</v>
      </c>
      <c r="AX12">
        <f t="shared" si="52"/>
        <v>216844.40000000002</v>
      </c>
      <c r="AY12" s="12">
        <f t="shared" si="53"/>
        <v>-8.2502056331639692E-2</v>
      </c>
      <c r="AZ12" s="3"/>
      <c r="BA12" s="60">
        <f t="shared" si="11"/>
        <v>16941.800000000003</v>
      </c>
      <c r="BB12" s="310">
        <v>6967.1</v>
      </c>
      <c r="BC12" s="260">
        <v>277.5</v>
      </c>
      <c r="BD12" s="260">
        <v>9640.7000000000007</v>
      </c>
      <c r="BE12" s="260">
        <v>56.5</v>
      </c>
      <c r="BF12">
        <f t="shared" si="12"/>
        <v>542470.19999999995</v>
      </c>
      <c r="BG12" s="311">
        <v>61742.7</v>
      </c>
      <c r="BH12" s="312">
        <v>3927.3</v>
      </c>
      <c r="BI12" s="312">
        <v>136430.5</v>
      </c>
      <c r="BJ12" s="312">
        <v>340369.7</v>
      </c>
      <c r="BK12" s="60">
        <f t="shared" si="13"/>
        <v>30774.300000000003</v>
      </c>
      <c r="BL12" s="310">
        <v>9218.5</v>
      </c>
      <c r="BM12" s="260">
        <v>941.4</v>
      </c>
      <c r="BN12" s="260">
        <v>20129</v>
      </c>
      <c r="BO12" s="260">
        <v>485.4</v>
      </c>
      <c r="BP12">
        <f t="shared" si="14"/>
        <v>204226.2</v>
      </c>
      <c r="BQ12" s="311">
        <v>55404.5</v>
      </c>
      <c r="BR12" s="312">
        <v>5981</v>
      </c>
      <c r="BS12" s="312">
        <v>127878.1</v>
      </c>
      <c r="BT12" s="312">
        <v>14962.6</v>
      </c>
      <c r="BU12">
        <f t="shared" si="15"/>
        <v>559412</v>
      </c>
      <c r="BV12" s="13">
        <f t="shared" si="26"/>
        <v>899838.2</v>
      </c>
      <c r="BW12" s="6">
        <f t="shared" si="16"/>
        <v>68709.8</v>
      </c>
      <c r="BX12" s="14">
        <f t="shared" si="17"/>
        <v>4204.8</v>
      </c>
      <c r="BY12" s="14">
        <f t="shared" si="18"/>
        <v>340426.2</v>
      </c>
      <c r="BZ12" s="14">
        <f t="shared" si="19"/>
        <v>146071.20000000001</v>
      </c>
      <c r="CA12" s="1">
        <f t="shared" si="20"/>
        <v>340426.2</v>
      </c>
      <c r="CB12">
        <f t="shared" si="21"/>
        <v>235000.5</v>
      </c>
      <c r="CC12">
        <f t="shared" si="22"/>
        <v>64623</v>
      </c>
      <c r="CD12">
        <f t="shared" si="23"/>
        <v>6922.4</v>
      </c>
      <c r="CE12">
        <f t="shared" si="24"/>
        <v>148007.1</v>
      </c>
      <c r="CF12">
        <f t="shared" si="25"/>
        <v>15448</v>
      </c>
    </row>
    <row r="13" spans="1:85" ht="22.9" customHeight="1">
      <c r="A13" s="228">
        <v>7</v>
      </c>
      <c r="B13" s="229" t="s">
        <v>32</v>
      </c>
      <c r="C13" s="197">
        <f t="shared" si="54"/>
        <v>4915.1000000000004</v>
      </c>
      <c r="D13" s="198">
        <f t="shared" si="54"/>
        <v>3424.2440000000001</v>
      </c>
      <c r="E13" s="199">
        <f t="shared" si="28"/>
        <v>-0.30332160078126591</v>
      </c>
      <c r="F13" s="200">
        <f t="shared" si="29"/>
        <v>21072.1</v>
      </c>
      <c r="G13" s="201">
        <f t="shared" si="30"/>
        <v>27968.2</v>
      </c>
      <c r="H13" s="202">
        <f t="shared" si="31"/>
        <v>0.32726211435974595</v>
      </c>
      <c r="I13" s="203">
        <f t="shared" si="32"/>
        <v>300937.28232</v>
      </c>
      <c r="J13" s="204">
        <f t="shared" si="55"/>
        <v>-0.20752966242154619</v>
      </c>
      <c r="K13" s="203">
        <f t="shared" si="33"/>
        <v>406361.217</v>
      </c>
      <c r="L13" s="205">
        <f t="shared" si="34"/>
        <v>0.11257434959250548</v>
      </c>
      <c r="M13" s="206">
        <f t="shared" si="35"/>
        <v>8220.4170000000013</v>
      </c>
      <c r="N13" s="207">
        <f t="shared" si="36"/>
        <v>-0.84534279666995904</v>
      </c>
      <c r="O13" s="208">
        <f t="shared" si="37"/>
        <v>9733.7999999999993</v>
      </c>
      <c r="P13" s="209">
        <f t="shared" si="38"/>
        <v>0.69662985679217326</v>
      </c>
      <c r="Q13" s="210">
        <f t="shared" si="39"/>
        <v>0</v>
      </c>
      <c r="R13" s="209"/>
      <c r="S13" s="211">
        <f t="shared" si="40"/>
        <v>388407</v>
      </c>
      <c r="T13" s="212">
        <f t="shared" si="41"/>
        <v>1.3028593624892617</v>
      </c>
      <c r="U13" s="213">
        <f t="shared" si="42"/>
        <v>1.3503186240909095</v>
      </c>
      <c r="V13" s="214">
        <f t="shared" si="43"/>
        <v>2.7316047173107871E-2</v>
      </c>
      <c r="W13" s="17"/>
      <c r="X13" s="21" t="s">
        <v>32</v>
      </c>
      <c r="Y13" s="290">
        <v>14040</v>
      </c>
      <c r="Z13" s="291">
        <v>7032.1</v>
      </c>
      <c r="AA13" s="4">
        <f t="shared" si="56"/>
        <v>21072.1</v>
      </c>
      <c r="AB13" s="428">
        <v>15779.7</v>
      </c>
      <c r="AC13" s="429">
        <v>12188.5</v>
      </c>
      <c r="AD13" s="4">
        <f t="shared" si="44"/>
        <v>27968.2</v>
      </c>
      <c r="AE13" s="4">
        <f t="shared" si="45"/>
        <v>6896.1000000000022</v>
      </c>
      <c r="AF13" s="5">
        <f t="shared" si="46"/>
        <v>0.32726211435974595</v>
      </c>
      <c r="AH13" s="292">
        <v>2846.2</v>
      </c>
      <c r="AI13" s="430">
        <v>1923.2760000000001</v>
      </c>
      <c r="AJ13">
        <f t="shared" si="47"/>
        <v>-922.92399999999975</v>
      </c>
      <c r="AK13" s="291">
        <v>2068.9</v>
      </c>
      <c r="AL13" s="431">
        <v>1500.9680000000001</v>
      </c>
      <c r="AM13" s="1">
        <f t="shared" si="48"/>
        <v>-567.93200000000002</v>
      </c>
      <c r="AN13">
        <f t="shared" si="49"/>
        <v>4915.1000000000004</v>
      </c>
      <c r="AO13">
        <f t="shared" si="49"/>
        <v>3424.2440000000001</v>
      </c>
      <c r="AP13">
        <f t="shared" si="50"/>
        <v>-1490.8560000000002</v>
      </c>
      <c r="AQ13" s="10">
        <f t="shared" si="51"/>
        <v>-30.332160078126591</v>
      </c>
      <c r="AR13" s="21" t="s">
        <v>32</v>
      </c>
      <c r="AS13" s="293">
        <v>224912.3</v>
      </c>
      <c r="AT13" s="432">
        <v>178323.54368999999</v>
      </c>
      <c r="AU13" s="294">
        <v>154833.5</v>
      </c>
      <c r="AV13" s="433">
        <v>122613.73863000001</v>
      </c>
      <c r="AW13">
        <f t="shared" si="52"/>
        <v>379745.8</v>
      </c>
      <c r="AX13">
        <f t="shared" si="52"/>
        <v>300937.28232</v>
      </c>
      <c r="AY13" s="12">
        <f t="shared" si="53"/>
        <v>-0.20752966242154619</v>
      </c>
      <c r="AZ13" s="2"/>
      <c r="BA13" s="60">
        <f t="shared" si="11"/>
        <v>241139.56060000003</v>
      </c>
      <c r="BB13" s="434">
        <v>5703.4650000000001</v>
      </c>
      <c r="BC13" s="434">
        <v>5470.3955999999998</v>
      </c>
      <c r="BD13" s="14"/>
      <c r="BE13" s="435">
        <v>229965.7</v>
      </c>
      <c r="BF13" s="10">
        <f t="shared" si="12"/>
        <v>165221.65639999998</v>
      </c>
      <c r="BG13" s="436">
        <v>2516.9520000000002</v>
      </c>
      <c r="BH13" s="436">
        <v>4263.4043999999994</v>
      </c>
      <c r="BJ13" s="437">
        <v>158441.29999999999</v>
      </c>
      <c r="BK13" s="60">
        <f t="shared" si="13"/>
        <v>219823.8</v>
      </c>
      <c r="BL13" s="295">
        <v>37105.5</v>
      </c>
      <c r="BM13" s="295">
        <v>8090.2</v>
      </c>
      <c r="BN13" s="14"/>
      <c r="BO13" s="296">
        <v>174628.1</v>
      </c>
      <c r="BP13">
        <f t="shared" si="14"/>
        <v>145420.29999999999</v>
      </c>
      <c r="BQ13" s="297">
        <v>16047</v>
      </c>
      <c r="BR13" s="298">
        <v>5882.5</v>
      </c>
      <c r="BT13" s="299">
        <v>123490.8</v>
      </c>
      <c r="BU13">
        <f t="shared" si="15"/>
        <v>406361.217</v>
      </c>
      <c r="BV13" s="13">
        <f t="shared" si="26"/>
        <v>794768.21699999995</v>
      </c>
      <c r="BW13" s="6">
        <f t="shared" si="16"/>
        <v>8220.4170000000013</v>
      </c>
      <c r="BX13" s="14">
        <f t="shared" si="17"/>
        <v>9733.7999999999993</v>
      </c>
      <c r="BY13" s="14">
        <f t="shared" si="18"/>
        <v>388407</v>
      </c>
      <c r="BZ13" s="14">
        <f t="shared" si="19"/>
        <v>0</v>
      </c>
      <c r="CA13" s="1">
        <f t="shared" si="20"/>
        <v>388407</v>
      </c>
      <c r="CB13">
        <f t="shared" si="21"/>
        <v>365244.1</v>
      </c>
      <c r="CC13">
        <f t="shared" si="22"/>
        <v>53152.5</v>
      </c>
      <c r="CD13">
        <f t="shared" si="23"/>
        <v>13972.7</v>
      </c>
      <c r="CE13">
        <f t="shared" si="24"/>
        <v>0</v>
      </c>
      <c r="CF13">
        <f t="shared" si="25"/>
        <v>298118.90000000002</v>
      </c>
    </row>
    <row r="14" spans="1:85" ht="19.899999999999999" customHeight="1" thickBot="1">
      <c r="A14" s="230">
        <v>8</v>
      </c>
      <c r="B14" s="231" t="s">
        <v>33</v>
      </c>
      <c r="C14" s="215">
        <f t="shared" si="54"/>
        <v>2093.6</v>
      </c>
      <c r="D14" s="216">
        <f t="shared" si="54"/>
        <v>2033.7</v>
      </c>
      <c r="E14" s="217">
        <f t="shared" si="28"/>
        <v>-2.8611004967519997E-2</v>
      </c>
      <c r="F14" s="218">
        <f t="shared" si="29"/>
        <v>7845.3</v>
      </c>
      <c r="G14" s="219">
        <f t="shared" si="30"/>
        <v>6486</v>
      </c>
      <c r="H14" s="232">
        <f t="shared" si="31"/>
        <v>-0.17326297273526828</v>
      </c>
      <c r="I14" s="221">
        <f t="shared" si="32"/>
        <v>147508.9</v>
      </c>
      <c r="J14" s="222">
        <f t="shared" si="55"/>
        <v>0.14134137820842652</v>
      </c>
      <c r="K14" s="221">
        <f t="shared" si="33"/>
        <v>183111.2</v>
      </c>
      <c r="L14" s="212">
        <f t="shared" si="34"/>
        <v>0.33471534617380705</v>
      </c>
      <c r="M14" s="223">
        <f t="shared" si="35"/>
        <v>30731</v>
      </c>
      <c r="N14" s="224">
        <f t="shared" si="36"/>
        <v>0.29313101730290181</v>
      </c>
      <c r="O14" s="208">
        <f t="shared" si="37"/>
        <v>2000.6</v>
      </c>
      <c r="P14" s="209">
        <f t="shared" si="38"/>
        <v>0.66214337724233796</v>
      </c>
      <c r="Q14" s="210">
        <f t="shared" si="39"/>
        <v>150379.6</v>
      </c>
      <c r="R14" s="191">
        <f>(BD14+BI14)/CE14</f>
        <v>1.6488087275916892</v>
      </c>
      <c r="S14" s="225">
        <f>BE14+BJ14</f>
        <v>0</v>
      </c>
      <c r="T14" s="212">
        <f>(BE14+BJ14)/CF14</f>
        <v>0</v>
      </c>
      <c r="U14" s="226">
        <f t="shared" si="42"/>
        <v>1.2413569621900782</v>
      </c>
      <c r="V14" s="227">
        <f t="shared" si="43"/>
        <v>0.20833319209891743</v>
      </c>
      <c r="W14" s="18"/>
      <c r="X14" s="23" t="s">
        <v>33</v>
      </c>
      <c r="Y14" s="4"/>
      <c r="Z14" s="328">
        <v>7845.3</v>
      </c>
      <c r="AA14" s="4">
        <f t="shared" si="56"/>
        <v>7845.3</v>
      </c>
      <c r="AB14" s="4"/>
      <c r="AC14" s="329">
        <v>6486</v>
      </c>
      <c r="AD14" s="4">
        <f t="shared" si="44"/>
        <v>6486</v>
      </c>
      <c r="AE14" s="4">
        <f t="shared" si="45"/>
        <v>-1359.3000000000002</v>
      </c>
      <c r="AF14" s="5">
        <f t="shared" si="46"/>
        <v>-0.17326297273526828</v>
      </c>
      <c r="AJ14">
        <f t="shared" si="47"/>
        <v>0</v>
      </c>
      <c r="AK14" s="329">
        <v>2093.6</v>
      </c>
      <c r="AL14" s="329">
        <v>2033.7</v>
      </c>
      <c r="AM14" s="1">
        <f t="shared" si="48"/>
        <v>-59.899999999999864</v>
      </c>
      <c r="AN14">
        <f t="shared" si="49"/>
        <v>2093.6</v>
      </c>
      <c r="AO14">
        <f t="shared" si="49"/>
        <v>2033.7</v>
      </c>
      <c r="AP14">
        <f t="shared" si="50"/>
        <v>-59.899999999999864</v>
      </c>
      <c r="AQ14" s="10">
        <f t="shared" si="51"/>
        <v>-2.8611004967519995</v>
      </c>
      <c r="AR14" s="23" t="s">
        <v>33</v>
      </c>
      <c r="AU14" s="330">
        <v>129241.7</v>
      </c>
      <c r="AV14" s="330">
        <v>147508.9</v>
      </c>
      <c r="AW14">
        <f t="shared" si="52"/>
        <v>129241.7</v>
      </c>
      <c r="AX14">
        <f t="shared" si="52"/>
        <v>147508.9</v>
      </c>
      <c r="AY14" s="12">
        <f t="shared" si="53"/>
        <v>0.14134137820842652</v>
      </c>
      <c r="AZ14" s="3"/>
      <c r="BA14" s="60">
        <f t="shared" si="11"/>
        <v>0</v>
      </c>
      <c r="BB14" s="6"/>
      <c r="BC14" s="6"/>
      <c r="BD14" s="6"/>
      <c r="BE14" s="1"/>
      <c r="BF14">
        <f>BG14+BH14+BI14+BJ14</f>
        <v>183111.2</v>
      </c>
      <c r="BG14" s="415">
        <v>30731</v>
      </c>
      <c r="BH14" s="123">
        <v>2000.6</v>
      </c>
      <c r="BI14" s="329">
        <v>150379.6</v>
      </c>
      <c r="BJ14" s="329">
        <v>0</v>
      </c>
      <c r="BK14" s="60">
        <f t="shared" si="13"/>
        <v>0</v>
      </c>
      <c r="BL14" s="6"/>
      <c r="BM14" s="6"/>
      <c r="BN14" s="6"/>
      <c r="BO14" s="1"/>
      <c r="BP14">
        <f t="shared" si="14"/>
        <v>137191.20000000001</v>
      </c>
      <c r="BQ14" s="331">
        <v>23764.799999999999</v>
      </c>
      <c r="BR14" s="123">
        <v>3021.4</v>
      </c>
      <c r="BS14" s="329">
        <v>91205</v>
      </c>
      <c r="BT14" s="329">
        <v>19200</v>
      </c>
      <c r="BU14">
        <f t="shared" si="15"/>
        <v>183111.2</v>
      </c>
      <c r="BV14" s="13">
        <f t="shared" si="26"/>
        <v>183111.2</v>
      </c>
      <c r="BW14" s="14">
        <f t="shared" si="16"/>
        <v>30731</v>
      </c>
      <c r="BX14" s="14">
        <f t="shared" si="17"/>
        <v>2000.6</v>
      </c>
      <c r="BY14" s="14">
        <f t="shared" si="18"/>
        <v>0</v>
      </c>
      <c r="BZ14" s="14">
        <f t="shared" si="19"/>
        <v>150379.6</v>
      </c>
      <c r="CA14" s="1">
        <f>BE14+BJ14</f>
        <v>0</v>
      </c>
      <c r="CB14">
        <f t="shared" si="21"/>
        <v>137191.20000000001</v>
      </c>
      <c r="CC14">
        <f t="shared" si="22"/>
        <v>23764.799999999999</v>
      </c>
      <c r="CD14">
        <f t="shared" si="23"/>
        <v>3021.4</v>
      </c>
      <c r="CE14">
        <f t="shared" si="24"/>
        <v>91205</v>
      </c>
      <c r="CF14">
        <f t="shared" si="25"/>
        <v>19200</v>
      </c>
    </row>
    <row r="15" spans="1:85" ht="18" customHeight="1" thickBot="1">
      <c r="A15" s="230">
        <v>9</v>
      </c>
      <c r="B15" s="196" t="s">
        <v>55</v>
      </c>
      <c r="C15" s="215">
        <f t="shared" si="54"/>
        <v>1649.7</v>
      </c>
      <c r="D15" s="216">
        <f t="shared" si="54"/>
        <v>1493.6</v>
      </c>
      <c r="E15" s="217">
        <f t="shared" si="28"/>
        <v>-9.4623264836030868E-2</v>
      </c>
      <c r="F15" s="218">
        <f t="shared" si="29"/>
        <v>20828.5</v>
      </c>
      <c r="G15" s="219">
        <f t="shared" si="30"/>
        <v>0</v>
      </c>
      <c r="H15" s="220">
        <f t="shared" si="31"/>
        <v>-1</v>
      </c>
      <c r="I15" s="221">
        <f t="shared" si="32"/>
        <v>163797.29999999999</v>
      </c>
      <c r="J15" s="222">
        <f t="shared" si="55"/>
        <v>0.34602214316882501</v>
      </c>
      <c r="K15" s="221">
        <f t="shared" si="33"/>
        <v>145332.26936999999</v>
      </c>
      <c r="L15" s="212">
        <f t="shared" si="34"/>
        <v>0.36831090545498713</v>
      </c>
      <c r="M15" s="223">
        <f t="shared" si="35"/>
        <v>38380.965499999998</v>
      </c>
      <c r="N15" s="224">
        <f t="shared" si="36"/>
        <v>1.4607284226858321</v>
      </c>
      <c r="O15" s="208">
        <f t="shared" si="37"/>
        <v>4403.1000000000004</v>
      </c>
      <c r="P15" s="209">
        <f t="shared" si="38"/>
        <v>2.7390979782270608</v>
      </c>
      <c r="Q15" s="210">
        <f t="shared" si="39"/>
        <v>0</v>
      </c>
      <c r="R15" s="209"/>
      <c r="S15" s="225">
        <f t="shared" si="40"/>
        <v>102548.20387</v>
      </c>
      <c r="T15" s="212">
        <f t="shared" si="41"/>
        <v>1.1521234481170231</v>
      </c>
      <c r="U15" s="226">
        <f t="shared" si="42"/>
        <v>0.88726901707171002</v>
      </c>
      <c r="V15" s="227">
        <f t="shared" si="43"/>
        <v>0.23431989110931623</v>
      </c>
      <c r="W15" s="18"/>
      <c r="X15" s="22" t="s">
        <v>55</v>
      </c>
      <c r="Y15" s="73">
        <v>10063.700000000001</v>
      </c>
      <c r="Z15" s="147">
        <v>10764.8</v>
      </c>
      <c r="AA15" s="4">
        <f t="shared" si="56"/>
        <v>20828.5</v>
      </c>
      <c r="AB15" s="73"/>
      <c r="AC15" s="4"/>
      <c r="AD15" s="4">
        <f t="shared" si="44"/>
        <v>0</v>
      </c>
      <c r="AE15" s="4">
        <f t="shared" si="45"/>
        <v>-20828.5</v>
      </c>
      <c r="AF15" s="5">
        <f t="shared" si="46"/>
        <v>-1</v>
      </c>
      <c r="AH15" s="147">
        <v>1649.7</v>
      </c>
      <c r="AI15" s="147">
        <v>1493.6</v>
      </c>
      <c r="AJ15">
        <f t="shared" si="47"/>
        <v>-156.10000000000014</v>
      </c>
      <c r="AK15" s="6"/>
      <c r="AL15" s="6"/>
      <c r="AM15" s="1">
        <f t="shared" si="48"/>
        <v>0</v>
      </c>
      <c r="AN15">
        <f t="shared" si="49"/>
        <v>1649.7</v>
      </c>
      <c r="AO15">
        <f t="shared" si="49"/>
        <v>1493.6</v>
      </c>
      <c r="AP15">
        <f t="shared" si="50"/>
        <v>-156.10000000000014</v>
      </c>
      <c r="AQ15" s="10">
        <f t="shared" si="51"/>
        <v>-9.4623264836030874</v>
      </c>
      <c r="AR15" s="22" t="s">
        <v>55</v>
      </c>
      <c r="AS15" s="148">
        <v>121689.9</v>
      </c>
      <c r="AT15" s="148">
        <v>163797.29999999999</v>
      </c>
      <c r="AW15">
        <f t="shared" si="52"/>
        <v>121689.9</v>
      </c>
      <c r="AX15">
        <f t="shared" si="52"/>
        <v>163797.29999999999</v>
      </c>
      <c r="AY15" s="12">
        <f t="shared" si="53"/>
        <v>0.34602214316882501</v>
      </c>
      <c r="AZ15" s="3"/>
      <c r="BA15" s="60">
        <f t="shared" si="11"/>
        <v>145332.26936999999</v>
      </c>
      <c r="BB15" s="149">
        <f>'[1]РІК '!$B$6+'[1]РІК '!$B$7</f>
        <v>38380.965499999998</v>
      </c>
      <c r="BC15" s="150">
        <v>4403.1000000000004</v>
      </c>
      <c r="BD15" s="14"/>
      <c r="BE15" s="151">
        <f>'[1]РІК '!$B$16+'[1]РІК '!$B$18</f>
        <v>102548.20387</v>
      </c>
      <c r="BF15">
        <f t="shared" si="12"/>
        <v>0</v>
      </c>
      <c r="BK15" s="60">
        <f t="shared" si="13"/>
        <v>106212.9</v>
      </c>
      <c r="BL15" s="149">
        <v>15597.4</v>
      </c>
      <c r="BM15" s="150">
        <v>1607.5</v>
      </c>
      <c r="BN15" s="14"/>
      <c r="BO15" s="151">
        <v>89008</v>
      </c>
      <c r="BP15">
        <f t="shared" si="14"/>
        <v>0</v>
      </c>
      <c r="BU15">
        <f t="shared" si="15"/>
        <v>145332.26936999999</v>
      </c>
      <c r="BV15" s="13">
        <f t="shared" si="26"/>
        <v>247880.47323999999</v>
      </c>
      <c r="BW15" s="6">
        <f t="shared" si="16"/>
        <v>38380.965499999998</v>
      </c>
      <c r="BX15" s="14">
        <f t="shared" si="17"/>
        <v>4403.1000000000004</v>
      </c>
      <c r="BY15" s="14">
        <f t="shared" si="18"/>
        <v>102548.20387</v>
      </c>
      <c r="BZ15" s="14">
        <f t="shared" si="19"/>
        <v>0</v>
      </c>
      <c r="CA15" s="1">
        <f t="shared" si="20"/>
        <v>102548.20387</v>
      </c>
      <c r="CB15">
        <f t="shared" si="21"/>
        <v>106212.9</v>
      </c>
      <c r="CC15">
        <f t="shared" si="22"/>
        <v>15597.4</v>
      </c>
      <c r="CD15">
        <f t="shared" si="23"/>
        <v>1607.5</v>
      </c>
      <c r="CE15">
        <f t="shared" si="24"/>
        <v>0</v>
      </c>
      <c r="CF15">
        <f t="shared" si="25"/>
        <v>89008</v>
      </c>
    </row>
    <row r="16" spans="1:85" ht="19.149999999999999" customHeight="1" thickBot="1">
      <c r="A16" s="230">
        <v>10</v>
      </c>
      <c r="B16" s="196" t="s">
        <v>2</v>
      </c>
      <c r="C16" s="215">
        <f t="shared" ref="C16:C22" si="57">AH16+AK16</f>
        <v>34372.400000000001</v>
      </c>
      <c r="D16" s="216">
        <f>AI16+AL16</f>
        <v>15071.3</v>
      </c>
      <c r="E16" s="217">
        <f t="shared" ref="E16:E22" si="58">(D16-C16)/C16</f>
        <v>-0.56152901746750306</v>
      </c>
      <c r="F16" s="218">
        <f t="shared" ref="F16:F22" si="59">Y16+Z16</f>
        <v>149182</v>
      </c>
      <c r="G16" s="219">
        <f t="shared" ref="G16:G22" si="60">AB16+AC16</f>
        <v>76891.899999999994</v>
      </c>
      <c r="H16" s="220">
        <f t="shared" si="31"/>
        <v>-0.48457655749353146</v>
      </c>
      <c r="I16" s="221">
        <f t="shared" ref="I16:I22" si="61">AT16+AV16</f>
        <v>1901203.3</v>
      </c>
      <c r="J16" s="222">
        <f t="shared" si="55"/>
        <v>-0.15616155013191491</v>
      </c>
      <c r="K16" s="221">
        <f t="shared" si="33"/>
        <v>1581579.4</v>
      </c>
      <c r="L16" s="212">
        <f t="shared" si="34"/>
        <v>-0.29870015733336575</v>
      </c>
      <c r="M16" s="223">
        <f t="shared" si="35"/>
        <v>190879.8</v>
      </c>
      <c r="N16" s="224">
        <f t="shared" si="36"/>
        <v>-0.48431339017022706</v>
      </c>
      <c r="O16" s="208">
        <f t="shared" si="37"/>
        <v>10765.1</v>
      </c>
      <c r="P16" s="209">
        <f t="shared" si="38"/>
        <v>0.45364747725462601</v>
      </c>
      <c r="Q16" s="210">
        <f t="shared" si="39"/>
        <v>0</v>
      </c>
      <c r="R16" s="209"/>
      <c r="S16" s="225">
        <f t="shared" si="40"/>
        <v>1379934.5</v>
      </c>
      <c r="T16" s="212">
        <f t="shared" si="41"/>
        <v>0.74136839678028843</v>
      </c>
      <c r="U16" s="226">
        <f t="shared" ref="U16:U22" si="62">K16/I16</f>
        <v>0.83188336565584531</v>
      </c>
      <c r="V16" s="227">
        <f t="shared" ref="V16:V22" si="63">M16/I16</f>
        <v>0.10039946806319976</v>
      </c>
      <c r="W16" s="18"/>
      <c r="X16" s="22" t="s">
        <v>2</v>
      </c>
      <c r="Y16" s="359">
        <v>75642.399999999994</v>
      </c>
      <c r="Z16" s="360">
        <v>73539.600000000006</v>
      </c>
      <c r="AA16" s="4">
        <f>Y16+Z16</f>
        <v>149182</v>
      </c>
      <c r="AB16" s="359">
        <v>42277.599999999999</v>
      </c>
      <c r="AC16" s="360">
        <v>34614.300000000003</v>
      </c>
      <c r="AD16" s="4">
        <f>AB16+AC16</f>
        <v>76891.899999999994</v>
      </c>
      <c r="AE16" s="4">
        <f t="shared" ref="AE16:AE22" si="64">AD16-AA16</f>
        <v>-72290.100000000006</v>
      </c>
      <c r="AF16" s="5">
        <f>AE16/AA16</f>
        <v>-0.48457655749353146</v>
      </c>
      <c r="AH16" s="361">
        <v>13629.2</v>
      </c>
      <c r="AI16" s="361">
        <v>6753.4</v>
      </c>
      <c r="AJ16">
        <f t="shared" ref="AJ16:AJ22" si="65">AI16-AH16</f>
        <v>-6875.8000000000011</v>
      </c>
      <c r="AK16" s="362">
        <v>20743.2</v>
      </c>
      <c r="AL16" s="362">
        <v>8317.9</v>
      </c>
      <c r="AM16" s="1">
        <f>AL16-AK16</f>
        <v>-12425.300000000001</v>
      </c>
      <c r="AN16">
        <f t="shared" ref="AN16:AN22" si="66">AH16+AK16</f>
        <v>34372.400000000001</v>
      </c>
      <c r="AO16">
        <f>AI16+AL16</f>
        <v>15071.3</v>
      </c>
      <c r="AP16">
        <f t="shared" ref="AP16:AP22" si="67">AO16-AN16</f>
        <v>-19301.100000000002</v>
      </c>
      <c r="AQ16" s="10">
        <f>(AP16/AN16)*100</f>
        <v>-56.152901746750302</v>
      </c>
      <c r="AR16" s="22" t="s">
        <v>2</v>
      </c>
      <c r="AS16" s="363">
        <v>1044997.9</v>
      </c>
      <c r="AT16" s="424">
        <f>959475+11468.5</f>
        <v>970943.5</v>
      </c>
      <c r="AU16" s="364">
        <v>1208043.8999999999</v>
      </c>
      <c r="AV16" s="425">
        <v>930259.8</v>
      </c>
      <c r="AW16">
        <f t="shared" ref="AW16:AW22" si="68">AS16+AU16</f>
        <v>2253041.7999999998</v>
      </c>
      <c r="AX16">
        <f t="shared" ref="AX16:AX22" si="69">AT16+AV16</f>
        <v>1901203.3</v>
      </c>
      <c r="AY16" s="12">
        <f t="shared" ref="AY16:AY22" si="70">(AX16-AW16)/AW16</f>
        <v>-0.15616155013191491</v>
      </c>
      <c r="BA16" s="60">
        <f t="shared" si="11"/>
        <v>789339.79999999993</v>
      </c>
      <c r="BB16" s="365">
        <v>105889.60000000001</v>
      </c>
      <c r="BC16" s="365">
        <f>4750.4+134.6</f>
        <v>4885</v>
      </c>
      <c r="BD16" s="14"/>
      <c r="BE16" s="426">
        <v>678565.2</v>
      </c>
      <c r="BF16">
        <f t="shared" si="12"/>
        <v>792239.60000000009</v>
      </c>
      <c r="BG16" s="367">
        <v>84990.2</v>
      </c>
      <c r="BH16" s="367">
        <v>5880.1</v>
      </c>
      <c r="BI16" s="14"/>
      <c r="BJ16" s="427">
        <v>701369.3</v>
      </c>
      <c r="BK16" s="60">
        <f t="shared" si="13"/>
        <v>1019724.2</v>
      </c>
      <c r="BL16" s="365">
        <v>188562</v>
      </c>
      <c r="BM16" s="365">
        <v>11010.8</v>
      </c>
      <c r="BN16" s="14"/>
      <c r="BO16" s="366">
        <v>820151.4</v>
      </c>
      <c r="BP16">
        <f t="shared" si="14"/>
        <v>1235487.2</v>
      </c>
      <c r="BQ16" s="367">
        <v>181584.9</v>
      </c>
      <c r="BR16" s="367">
        <v>12719.3</v>
      </c>
      <c r="BS16" s="14"/>
      <c r="BT16" s="368">
        <v>1041183</v>
      </c>
      <c r="BU16">
        <f t="shared" si="15"/>
        <v>1581579.4</v>
      </c>
      <c r="BV16" s="13">
        <f t="shared" si="26"/>
        <v>2961513.9</v>
      </c>
      <c r="BW16" s="6">
        <f t="shared" si="16"/>
        <v>190879.8</v>
      </c>
      <c r="BX16" s="14">
        <f t="shared" si="17"/>
        <v>10765.1</v>
      </c>
      <c r="BY16" s="14">
        <f t="shared" si="18"/>
        <v>1379934.5</v>
      </c>
      <c r="BZ16" s="14">
        <f t="shared" si="19"/>
        <v>0</v>
      </c>
      <c r="CA16" s="1">
        <f t="shared" si="20"/>
        <v>1379934.5</v>
      </c>
      <c r="CB16">
        <f t="shared" si="21"/>
        <v>2255211.4</v>
      </c>
      <c r="CC16">
        <f t="shared" si="22"/>
        <v>370146.9</v>
      </c>
      <c r="CD16">
        <f t="shared" si="23"/>
        <v>23730.1</v>
      </c>
      <c r="CE16">
        <f t="shared" si="24"/>
        <v>0</v>
      </c>
      <c r="CF16">
        <f t="shared" si="25"/>
        <v>1861334.4</v>
      </c>
    </row>
    <row r="17" spans="1:84" ht="19.149999999999999" customHeight="1" thickBot="1">
      <c r="A17" s="230">
        <v>11</v>
      </c>
      <c r="B17" s="176" t="s">
        <v>34</v>
      </c>
      <c r="C17" s="488" t="s">
        <v>86</v>
      </c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90"/>
      <c r="W17" s="19"/>
      <c r="X17" s="25" t="s">
        <v>34</v>
      </c>
      <c r="Y17" s="124">
        <v>5655</v>
      </c>
      <c r="Z17" s="28"/>
      <c r="AA17" s="28">
        <f t="shared" ref="AA17:AA22" si="71">Y17+Z17</f>
        <v>5655</v>
      </c>
      <c r="AB17" s="124"/>
      <c r="AC17" s="28"/>
      <c r="AD17" s="28">
        <f t="shared" ref="AD17:AD22" si="72">AB17+AC17</f>
        <v>0</v>
      </c>
      <c r="AE17" s="28">
        <f t="shared" si="64"/>
        <v>-5655</v>
      </c>
      <c r="AF17" s="29">
        <f t="shared" ref="AF17:AF22" si="73">AE17/AA17</f>
        <v>-1</v>
      </c>
      <c r="AG17" s="7"/>
      <c r="AH17" s="124">
        <v>614.9</v>
      </c>
      <c r="AI17" s="124"/>
      <c r="AJ17" s="7">
        <f t="shared" si="65"/>
        <v>-614.9</v>
      </c>
      <c r="AK17" s="7"/>
      <c r="AL17" s="7"/>
      <c r="AM17" s="24"/>
      <c r="AN17" s="7">
        <f t="shared" si="66"/>
        <v>614.9</v>
      </c>
      <c r="AO17" s="7">
        <f>AI17+AL17</f>
        <v>0</v>
      </c>
      <c r="AP17" s="7">
        <f t="shared" si="67"/>
        <v>-614.9</v>
      </c>
      <c r="AQ17" s="30">
        <f t="shared" ref="AQ17:AQ22" si="74">(AP17/AN17)*100</f>
        <v>-100</v>
      </c>
      <c r="AR17" s="25" t="s">
        <v>34</v>
      </c>
      <c r="AS17" s="125">
        <v>37318.6</v>
      </c>
      <c r="AT17" s="125"/>
      <c r="AU17" s="7"/>
      <c r="AV17" s="7"/>
      <c r="AW17" s="7">
        <f t="shared" si="68"/>
        <v>37318.6</v>
      </c>
      <c r="AX17" s="7">
        <f t="shared" si="69"/>
        <v>0</v>
      </c>
      <c r="AY17" s="31">
        <f t="shared" si="70"/>
        <v>-1</v>
      </c>
      <c r="AZ17" s="3"/>
      <c r="BA17" s="60">
        <f>BB17+BC17+BD17+BE17</f>
        <v>0</v>
      </c>
      <c r="BB17" s="126"/>
      <c r="BC17" s="126"/>
      <c r="BD17" s="7"/>
      <c r="BE17" s="127"/>
      <c r="BF17">
        <f t="shared" si="12"/>
        <v>0</v>
      </c>
      <c r="BG17" s="7"/>
      <c r="BH17" s="7"/>
      <c r="BI17" s="7"/>
      <c r="BJ17" s="7"/>
      <c r="BK17" s="60">
        <f>BL17+BM17+BN17+BO17</f>
        <v>37351.1</v>
      </c>
      <c r="BL17" s="126">
        <v>5617.8</v>
      </c>
      <c r="BM17" s="126">
        <v>3885.8</v>
      </c>
      <c r="BN17" s="7"/>
      <c r="BO17" s="127">
        <v>27847.5</v>
      </c>
      <c r="BP17">
        <f t="shared" si="14"/>
        <v>0</v>
      </c>
      <c r="BQ17" s="7"/>
      <c r="BR17" s="7"/>
      <c r="BS17" s="7"/>
      <c r="BT17" s="7"/>
      <c r="BU17" s="7">
        <f t="shared" si="15"/>
        <v>0</v>
      </c>
      <c r="BV17" s="13">
        <f t="shared" si="26"/>
        <v>0</v>
      </c>
      <c r="BW17" s="7">
        <f t="shared" si="16"/>
        <v>0</v>
      </c>
      <c r="BX17" s="14">
        <f t="shared" si="17"/>
        <v>0</v>
      </c>
      <c r="BY17" s="14">
        <f t="shared" si="18"/>
        <v>0</v>
      </c>
      <c r="BZ17" s="14">
        <f t="shared" si="19"/>
        <v>0</v>
      </c>
      <c r="CA17" s="24">
        <f t="shared" si="20"/>
        <v>0</v>
      </c>
      <c r="CB17">
        <f t="shared" si="21"/>
        <v>37351.1</v>
      </c>
      <c r="CC17" s="7">
        <f t="shared" si="22"/>
        <v>5617.8</v>
      </c>
      <c r="CD17">
        <f t="shared" si="23"/>
        <v>3885.8</v>
      </c>
      <c r="CE17">
        <f t="shared" si="24"/>
        <v>0</v>
      </c>
      <c r="CF17" s="7">
        <f t="shared" si="25"/>
        <v>27847.5</v>
      </c>
    </row>
    <row r="18" spans="1:84" ht="19.149999999999999" customHeight="1">
      <c r="A18" s="230">
        <v>12</v>
      </c>
      <c r="B18" s="196" t="s">
        <v>35</v>
      </c>
      <c r="C18" s="488" t="s">
        <v>87</v>
      </c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500"/>
      <c r="W18" s="18"/>
      <c r="X18" s="22" t="s">
        <v>35</v>
      </c>
      <c r="Y18" s="63"/>
      <c r="Z18" s="316">
        <v>7890.4</v>
      </c>
      <c r="AA18" s="4">
        <f t="shared" si="71"/>
        <v>7890.4</v>
      </c>
      <c r="AB18" s="63"/>
      <c r="AC18" s="316"/>
      <c r="AD18" s="4">
        <f t="shared" si="72"/>
        <v>0</v>
      </c>
      <c r="AE18" s="4">
        <f t="shared" si="64"/>
        <v>-7890.4</v>
      </c>
      <c r="AF18" s="5">
        <f t="shared" si="73"/>
        <v>-1</v>
      </c>
      <c r="AH18" s="63"/>
      <c r="AI18" s="63"/>
      <c r="AJ18">
        <f t="shared" si="65"/>
        <v>0</v>
      </c>
      <c r="AK18" s="316">
        <v>1717</v>
      </c>
      <c r="AL18" s="316"/>
      <c r="AM18" s="1">
        <f t="shared" ref="AM18:AM22" si="75">AL18-AK18</f>
        <v>-1717</v>
      </c>
      <c r="AN18">
        <f t="shared" si="66"/>
        <v>1717</v>
      </c>
      <c r="AO18">
        <f t="shared" ref="AO18:AO22" si="76">AI18+AL18</f>
        <v>0</v>
      </c>
      <c r="AP18">
        <f t="shared" si="67"/>
        <v>-1717</v>
      </c>
      <c r="AQ18" s="10">
        <f t="shared" si="74"/>
        <v>-100</v>
      </c>
      <c r="AR18" s="22" t="s">
        <v>35</v>
      </c>
      <c r="AS18" s="65"/>
      <c r="AT18" s="65"/>
      <c r="AU18" s="317">
        <v>86962</v>
      </c>
      <c r="AV18" s="317"/>
      <c r="AW18">
        <f t="shared" si="68"/>
        <v>86962</v>
      </c>
      <c r="AX18">
        <f t="shared" si="69"/>
        <v>0</v>
      </c>
      <c r="AY18" s="12">
        <f t="shared" si="70"/>
        <v>-1</v>
      </c>
      <c r="AZ18" s="3"/>
      <c r="BA18" s="60">
        <f t="shared" ref="BA18:BA38" si="77">BB18+BC18+BD18+BE18</f>
        <v>0</v>
      </c>
      <c r="BB18" s="64"/>
      <c r="BC18" s="64"/>
      <c r="BD18" s="14"/>
      <c r="BE18" s="64"/>
      <c r="BF18">
        <f t="shared" si="12"/>
        <v>0</v>
      </c>
      <c r="BG18" s="318"/>
      <c r="BH18" s="318"/>
      <c r="BJ18" s="319"/>
      <c r="BK18" s="60">
        <f t="shared" ref="BK18:BK38" si="78">BL18+BM18+BN18+BO18</f>
        <v>0</v>
      </c>
      <c r="BL18" s="64"/>
      <c r="BM18" s="64"/>
      <c r="BN18" s="14"/>
      <c r="BO18" s="64"/>
      <c r="BP18">
        <f t="shared" si="14"/>
        <v>69580.600000000006</v>
      </c>
      <c r="BQ18" s="318">
        <v>12536.7</v>
      </c>
      <c r="BR18" s="318">
        <v>463.9</v>
      </c>
      <c r="BT18" s="319">
        <v>56580</v>
      </c>
      <c r="BU18">
        <f t="shared" si="15"/>
        <v>0</v>
      </c>
      <c r="BV18" s="13">
        <f t="shared" si="26"/>
        <v>0</v>
      </c>
      <c r="BW18" s="6">
        <f t="shared" si="16"/>
        <v>0</v>
      </c>
      <c r="BX18" s="14">
        <f t="shared" si="17"/>
        <v>0</v>
      </c>
      <c r="BY18" s="14">
        <f t="shared" si="18"/>
        <v>0</v>
      </c>
      <c r="BZ18" s="14">
        <f t="shared" si="19"/>
        <v>0</v>
      </c>
      <c r="CA18" s="1">
        <f t="shared" si="20"/>
        <v>0</v>
      </c>
      <c r="CB18">
        <f t="shared" si="21"/>
        <v>69580.600000000006</v>
      </c>
      <c r="CC18">
        <f t="shared" si="22"/>
        <v>12536.7</v>
      </c>
      <c r="CD18">
        <f t="shared" si="23"/>
        <v>463.9</v>
      </c>
      <c r="CE18">
        <f t="shared" si="24"/>
        <v>0</v>
      </c>
      <c r="CF18">
        <f t="shared" si="25"/>
        <v>56580</v>
      </c>
    </row>
    <row r="19" spans="1:84" ht="21" customHeight="1" thickBot="1">
      <c r="A19" s="230">
        <v>13</v>
      </c>
      <c r="B19" s="233" t="s">
        <v>70</v>
      </c>
      <c r="C19" s="197">
        <f t="shared" si="57"/>
        <v>2706.8</v>
      </c>
      <c r="D19" s="198">
        <f t="shared" ref="D18:D22" si="79">AI19+AL19</f>
        <v>2568.4</v>
      </c>
      <c r="E19" s="199">
        <f t="shared" si="58"/>
        <v>-5.1130486182946681E-2</v>
      </c>
      <c r="F19" s="200">
        <f t="shared" si="59"/>
        <v>15391.3</v>
      </c>
      <c r="G19" s="201">
        <f t="shared" si="60"/>
        <v>16442.3</v>
      </c>
      <c r="H19" s="202">
        <f t="shared" ref="H17:H22" si="80">(G19-F19)/F19</f>
        <v>6.8285330024104529E-2</v>
      </c>
      <c r="I19" s="203">
        <f t="shared" si="61"/>
        <v>181465.1</v>
      </c>
      <c r="J19" s="204">
        <f t="shared" ref="J19:J24" si="81">(I19-AW19)/AW19</f>
        <v>0.23620733583211065</v>
      </c>
      <c r="K19" s="203">
        <f t="shared" si="33"/>
        <v>142303.79999999999</v>
      </c>
      <c r="L19" s="205">
        <f t="shared" si="34"/>
        <v>-1.9312751626050596E-2</v>
      </c>
      <c r="M19" s="206">
        <f t="shared" si="35"/>
        <v>53788.5</v>
      </c>
      <c r="N19" s="207">
        <f t="shared" si="36"/>
        <v>0.57320475923066116</v>
      </c>
      <c r="O19" s="208">
        <f t="shared" si="37"/>
        <v>6336.8</v>
      </c>
      <c r="P19" s="209">
        <f t="shared" si="38"/>
        <v>0.98199287153262049</v>
      </c>
      <c r="Q19" s="210">
        <f t="shared" si="39"/>
        <v>0</v>
      </c>
      <c r="R19" s="209"/>
      <c r="S19" s="211">
        <f t="shared" si="40"/>
        <v>82178.5</v>
      </c>
      <c r="T19" s="212">
        <f t="shared" si="41"/>
        <v>0.78667717120352887</v>
      </c>
      <c r="U19" s="213">
        <f t="shared" si="62"/>
        <v>0.78419376508210115</v>
      </c>
      <c r="V19" s="214">
        <f t="shared" si="63"/>
        <v>0.29641236799803378</v>
      </c>
      <c r="W19" s="17"/>
      <c r="X19" s="114" t="s">
        <v>70</v>
      </c>
      <c r="Y19" s="4"/>
      <c r="Z19" s="72">
        <v>15391.3</v>
      </c>
      <c r="AA19" s="4">
        <f t="shared" si="71"/>
        <v>15391.3</v>
      </c>
      <c r="AB19" s="4"/>
      <c r="AC19" s="423">
        <v>16442.3</v>
      </c>
      <c r="AD19" s="4">
        <f t="shared" si="72"/>
        <v>16442.3</v>
      </c>
      <c r="AE19" s="4">
        <f t="shared" si="64"/>
        <v>1051</v>
      </c>
      <c r="AF19" s="5">
        <f t="shared" si="73"/>
        <v>6.8285330024104529E-2</v>
      </c>
      <c r="AJ19">
        <f t="shared" si="65"/>
        <v>0</v>
      </c>
      <c r="AK19" s="303">
        <v>2706.8</v>
      </c>
      <c r="AL19" s="303">
        <v>2568.4</v>
      </c>
      <c r="AM19" s="1">
        <f t="shared" si="75"/>
        <v>-138.40000000000009</v>
      </c>
      <c r="AN19">
        <f t="shared" si="66"/>
        <v>2706.8</v>
      </c>
      <c r="AO19">
        <f t="shared" si="76"/>
        <v>2568.4</v>
      </c>
      <c r="AP19">
        <f t="shared" si="67"/>
        <v>-138.40000000000009</v>
      </c>
      <c r="AQ19" s="10">
        <f t="shared" si="74"/>
        <v>-5.1130486182946679</v>
      </c>
      <c r="AR19" s="114" t="s">
        <v>70</v>
      </c>
      <c r="AU19" s="115">
        <v>146791.79999999999</v>
      </c>
      <c r="AV19" s="115">
        <v>181465.1</v>
      </c>
      <c r="AW19">
        <f t="shared" si="68"/>
        <v>146791.79999999999</v>
      </c>
      <c r="AX19">
        <f t="shared" si="69"/>
        <v>181465.1</v>
      </c>
      <c r="AY19" s="12">
        <f t="shared" si="70"/>
        <v>0.23620733583211065</v>
      </c>
      <c r="AZ19" s="2"/>
      <c r="BA19" s="60">
        <f t="shared" si="77"/>
        <v>0</v>
      </c>
      <c r="BB19" s="42"/>
      <c r="BC19" s="43"/>
      <c r="BD19" s="6"/>
      <c r="BE19" s="44"/>
      <c r="BF19">
        <f>BG19+BH19+BI19+BJ19</f>
        <v>142303.79999999999</v>
      </c>
      <c r="BG19" s="423">
        <v>53788.5</v>
      </c>
      <c r="BH19" s="423">
        <v>6336.8</v>
      </c>
      <c r="BI19" s="6"/>
      <c r="BJ19" s="423">
        <v>82178.5</v>
      </c>
      <c r="BK19" s="60">
        <f t="shared" si="78"/>
        <v>0</v>
      </c>
      <c r="BL19" s="42"/>
      <c r="BM19" s="43"/>
      <c r="BN19" s="6"/>
      <c r="BO19" s="44"/>
      <c r="BP19">
        <f>BQ19+BR19+BS19+BT19</f>
        <v>145106.20000000001</v>
      </c>
      <c r="BQ19" s="72">
        <v>34190.400000000001</v>
      </c>
      <c r="BR19" s="72">
        <v>6453</v>
      </c>
      <c r="BS19" s="6"/>
      <c r="BT19" s="72">
        <v>104462.8</v>
      </c>
      <c r="BU19">
        <f t="shared" si="15"/>
        <v>142303.79999999999</v>
      </c>
      <c r="BV19" s="13">
        <f t="shared" si="26"/>
        <v>224482.3</v>
      </c>
      <c r="BW19" s="14">
        <f t="shared" si="16"/>
        <v>53788.5</v>
      </c>
      <c r="BX19" s="14">
        <f t="shared" si="17"/>
        <v>6336.8</v>
      </c>
      <c r="BY19" s="14">
        <f t="shared" si="18"/>
        <v>82178.5</v>
      </c>
      <c r="BZ19" s="14">
        <f t="shared" si="19"/>
        <v>0</v>
      </c>
      <c r="CA19" s="1">
        <f t="shared" si="20"/>
        <v>82178.5</v>
      </c>
      <c r="CB19">
        <f t="shared" si="21"/>
        <v>145106.20000000001</v>
      </c>
      <c r="CC19">
        <f t="shared" si="22"/>
        <v>34190.400000000001</v>
      </c>
      <c r="CD19">
        <f t="shared" si="23"/>
        <v>6453</v>
      </c>
      <c r="CE19">
        <f t="shared" si="24"/>
        <v>0</v>
      </c>
      <c r="CF19">
        <f t="shared" si="25"/>
        <v>104462.8</v>
      </c>
    </row>
    <row r="20" spans="1:84" ht="19.899999999999999" customHeight="1">
      <c r="A20" s="230">
        <v>14</v>
      </c>
      <c r="B20" s="196" t="s">
        <v>36</v>
      </c>
      <c r="C20" s="215">
        <f t="shared" si="57"/>
        <v>6355.9</v>
      </c>
      <c r="D20" s="216">
        <f t="shared" si="79"/>
        <v>5186.1499999999996</v>
      </c>
      <c r="E20" s="217">
        <f t="shared" si="58"/>
        <v>-0.18404159914410234</v>
      </c>
      <c r="F20" s="218">
        <f t="shared" si="59"/>
        <v>22635.5</v>
      </c>
      <c r="G20" s="219">
        <f t="shared" si="60"/>
        <v>20561.400000000001</v>
      </c>
      <c r="H20" s="220">
        <f t="shared" si="80"/>
        <v>-9.1630403569614036E-2</v>
      </c>
      <c r="I20" s="221">
        <f t="shared" si="61"/>
        <v>577379</v>
      </c>
      <c r="J20" s="222">
        <f t="shared" si="81"/>
        <v>0.27325865512179981</v>
      </c>
      <c r="K20" s="221">
        <f t="shared" si="33"/>
        <v>584873.4</v>
      </c>
      <c r="L20" s="212">
        <f t="shared" si="34"/>
        <v>0.28120525079271202</v>
      </c>
      <c r="M20" s="223">
        <f t="shared" si="35"/>
        <v>2057.1</v>
      </c>
      <c r="N20" s="224">
        <f t="shared" si="36"/>
        <v>-0.86544788566569641</v>
      </c>
      <c r="O20" s="208">
        <f t="shared" si="37"/>
        <v>6797.4</v>
      </c>
      <c r="P20" s="209">
        <f t="shared" si="38"/>
        <v>0.80453076731882256</v>
      </c>
      <c r="Q20" s="210">
        <f t="shared" si="39"/>
        <v>514857</v>
      </c>
      <c r="R20" s="209"/>
      <c r="S20" s="225">
        <f t="shared" si="40"/>
        <v>61161.9</v>
      </c>
      <c r="T20" s="212">
        <f t="shared" si="41"/>
        <v>0.70967805566320807</v>
      </c>
      <c r="U20" s="226">
        <f t="shared" si="62"/>
        <v>1.0129800356438319</v>
      </c>
      <c r="V20" s="227">
        <f t="shared" si="63"/>
        <v>3.5628244186227762E-3</v>
      </c>
      <c r="W20" s="18"/>
      <c r="X20" s="22" t="s">
        <v>36</v>
      </c>
      <c r="Y20" s="281">
        <v>22635.5</v>
      </c>
      <c r="Z20" s="4"/>
      <c r="AA20" s="4">
        <f t="shared" si="71"/>
        <v>22635.5</v>
      </c>
      <c r="AB20" s="382">
        <v>20561.400000000001</v>
      </c>
      <c r="AC20" s="4"/>
      <c r="AD20" s="4">
        <f t="shared" si="72"/>
        <v>20561.400000000001</v>
      </c>
      <c r="AE20" s="4">
        <f t="shared" si="64"/>
        <v>-2074.0999999999985</v>
      </c>
      <c r="AF20" s="5">
        <f t="shared" si="73"/>
        <v>-9.1630403569614036E-2</v>
      </c>
      <c r="AH20" s="163">
        <v>6355.9</v>
      </c>
      <c r="AI20" s="383">
        <v>5186.1499999999996</v>
      </c>
      <c r="AJ20">
        <f t="shared" si="65"/>
        <v>-1169.75</v>
      </c>
      <c r="AK20" s="6"/>
      <c r="AL20" s="6"/>
      <c r="AM20" s="1">
        <f t="shared" si="75"/>
        <v>0</v>
      </c>
      <c r="AN20">
        <f t="shared" si="66"/>
        <v>6355.9</v>
      </c>
      <c r="AO20">
        <f t="shared" si="76"/>
        <v>5186.1499999999996</v>
      </c>
      <c r="AP20">
        <f t="shared" si="67"/>
        <v>-1169.75</v>
      </c>
      <c r="AQ20" s="10">
        <f t="shared" si="74"/>
        <v>-18.404159914410233</v>
      </c>
      <c r="AR20" s="22" t="s">
        <v>36</v>
      </c>
      <c r="AS20" s="74">
        <v>453465.59999999998</v>
      </c>
      <c r="AT20" s="74">
        <v>577379</v>
      </c>
      <c r="AW20">
        <f t="shared" si="68"/>
        <v>453465.59999999998</v>
      </c>
      <c r="AX20">
        <f t="shared" si="69"/>
        <v>577379</v>
      </c>
      <c r="AY20" s="12">
        <f t="shared" si="70"/>
        <v>0.27325865512179981</v>
      </c>
      <c r="AZ20" s="3"/>
      <c r="BA20" s="60">
        <f t="shared" si="77"/>
        <v>584873.4</v>
      </c>
      <c r="BB20" s="384">
        <v>2057.1</v>
      </c>
      <c r="BC20" s="384">
        <v>6797.4</v>
      </c>
      <c r="BD20" s="385">
        <v>514857</v>
      </c>
      <c r="BE20" s="386">
        <v>61161.9</v>
      </c>
      <c r="BF20">
        <f t="shared" ref="BF20:BF38" si="82">BG20+BH20+BI20+BJ20</f>
        <v>0</v>
      </c>
      <c r="BK20" s="60">
        <f t="shared" si="78"/>
        <v>456502.5</v>
      </c>
      <c r="BL20" s="120">
        <v>15288.5</v>
      </c>
      <c r="BM20" s="120">
        <v>8448.9</v>
      </c>
      <c r="BN20" s="281">
        <v>346582.5</v>
      </c>
      <c r="BO20" s="282">
        <v>86182.6</v>
      </c>
      <c r="BP20">
        <f t="shared" ref="BP20:BP38" si="83">BQ20+BR20+BS20+BT20</f>
        <v>0</v>
      </c>
      <c r="BU20">
        <f t="shared" si="15"/>
        <v>584873.4</v>
      </c>
      <c r="BV20" s="13">
        <f t="shared" si="26"/>
        <v>646035.30000000005</v>
      </c>
      <c r="BW20" s="6">
        <f t="shared" si="16"/>
        <v>2057.1</v>
      </c>
      <c r="BX20" s="14">
        <f t="shared" si="17"/>
        <v>6797.4</v>
      </c>
      <c r="BY20" s="14">
        <f t="shared" si="18"/>
        <v>61161.9</v>
      </c>
      <c r="BZ20" s="14">
        <f t="shared" si="19"/>
        <v>514857</v>
      </c>
      <c r="CA20" s="1">
        <f t="shared" si="20"/>
        <v>61161.9</v>
      </c>
      <c r="CB20">
        <f t="shared" si="21"/>
        <v>456502.5</v>
      </c>
      <c r="CC20">
        <f t="shared" si="22"/>
        <v>15288.5</v>
      </c>
      <c r="CD20">
        <f t="shared" si="23"/>
        <v>8448.9</v>
      </c>
      <c r="CE20">
        <f t="shared" si="24"/>
        <v>346582.5</v>
      </c>
      <c r="CF20">
        <f t="shared" si="25"/>
        <v>86182.6</v>
      </c>
    </row>
    <row r="21" spans="1:84" ht="21" customHeight="1" thickBot="1">
      <c r="A21" s="230">
        <v>15</v>
      </c>
      <c r="B21" s="234" t="s">
        <v>37</v>
      </c>
      <c r="C21" s="215">
        <f t="shared" si="57"/>
        <v>6227.4</v>
      </c>
      <c r="D21" s="216">
        <f t="shared" si="79"/>
        <v>5333.5</v>
      </c>
      <c r="E21" s="217">
        <f t="shared" si="58"/>
        <v>-0.14354305167485623</v>
      </c>
      <c r="F21" s="218">
        <f t="shared" si="59"/>
        <v>20405.3</v>
      </c>
      <c r="G21" s="219">
        <f t="shared" si="60"/>
        <v>20359.3</v>
      </c>
      <c r="H21" s="220">
        <f t="shared" si="80"/>
        <v>-2.2543162805741647E-3</v>
      </c>
      <c r="I21" s="221">
        <f t="shared" si="61"/>
        <v>450553.2</v>
      </c>
      <c r="J21" s="222">
        <f t="shared" si="81"/>
        <v>0.28554834788737021</v>
      </c>
      <c r="K21" s="221">
        <f t="shared" si="33"/>
        <v>409521.3</v>
      </c>
      <c r="L21" s="212">
        <f t="shared" si="34"/>
        <v>0.25504958796980326</v>
      </c>
      <c r="M21" s="223">
        <f t="shared" si="35"/>
        <v>1574.6</v>
      </c>
      <c r="N21" s="224">
        <f t="shared" si="36"/>
        <v>-0.8270354584999341</v>
      </c>
      <c r="O21" s="208">
        <f t="shared" si="37"/>
        <v>31142.1</v>
      </c>
      <c r="P21" s="209">
        <f t="shared" si="38"/>
        <v>1.240869426624696</v>
      </c>
      <c r="Q21" s="210">
        <f t="shared" si="39"/>
        <v>326246.59999999998</v>
      </c>
      <c r="R21" s="209"/>
      <c r="S21" s="225">
        <f t="shared" si="40"/>
        <v>50558</v>
      </c>
      <c r="T21" s="212">
        <f t="shared" si="41"/>
        <v>0.90601188470829419</v>
      </c>
      <c r="U21" s="226">
        <f t="shared" si="62"/>
        <v>0.90892995544144395</v>
      </c>
      <c r="V21" s="227">
        <f t="shared" si="63"/>
        <v>3.4948148187605812E-3</v>
      </c>
      <c r="W21" s="18"/>
      <c r="X21" s="27" t="s">
        <v>37</v>
      </c>
      <c r="Y21" s="4"/>
      <c r="Z21" s="270">
        <v>20405.3</v>
      </c>
      <c r="AA21" s="4">
        <f t="shared" si="71"/>
        <v>20405.3</v>
      </c>
      <c r="AB21" s="4"/>
      <c r="AC21" s="390">
        <v>20359.3</v>
      </c>
      <c r="AD21" s="4">
        <f t="shared" si="72"/>
        <v>20359.3</v>
      </c>
      <c r="AE21" s="4">
        <f t="shared" si="64"/>
        <v>-46</v>
      </c>
      <c r="AF21" s="5">
        <f t="shared" si="73"/>
        <v>-2.2543162805741647E-3</v>
      </c>
      <c r="AJ21">
        <f t="shared" si="65"/>
        <v>0</v>
      </c>
      <c r="AK21" s="391">
        <v>6227.4</v>
      </c>
      <c r="AL21" s="390">
        <v>5333.5</v>
      </c>
      <c r="AM21" s="1">
        <f t="shared" si="75"/>
        <v>-893.89999999999964</v>
      </c>
      <c r="AN21">
        <f t="shared" si="66"/>
        <v>6227.4</v>
      </c>
      <c r="AO21">
        <f t="shared" si="76"/>
        <v>5333.5</v>
      </c>
      <c r="AP21">
        <f t="shared" si="67"/>
        <v>-893.89999999999964</v>
      </c>
      <c r="AQ21" s="10">
        <f t="shared" si="74"/>
        <v>-14.354305167485624</v>
      </c>
      <c r="AR21" s="27" t="s">
        <v>37</v>
      </c>
      <c r="AU21" s="392">
        <v>350475.5</v>
      </c>
      <c r="AV21" s="393">
        <v>450553.2</v>
      </c>
      <c r="AW21">
        <f t="shared" si="68"/>
        <v>350475.5</v>
      </c>
      <c r="AX21">
        <f t="shared" si="69"/>
        <v>450553.2</v>
      </c>
      <c r="AY21" s="12">
        <f t="shared" si="70"/>
        <v>0.28554834788737021</v>
      </c>
      <c r="AZ21" s="2"/>
      <c r="BA21" s="60">
        <f t="shared" si="77"/>
        <v>0</v>
      </c>
      <c r="BB21" s="59"/>
      <c r="BC21" s="59"/>
      <c r="BD21" s="6"/>
      <c r="BE21" s="58"/>
      <c r="BF21">
        <f t="shared" si="82"/>
        <v>409521.3</v>
      </c>
      <c r="BG21" s="394">
        <f>1266.2+308.4</f>
        <v>1574.6</v>
      </c>
      <c r="BH21" s="395">
        <v>31142.1</v>
      </c>
      <c r="BI21" s="396">
        <v>326246.59999999998</v>
      </c>
      <c r="BJ21" s="396">
        <v>50558</v>
      </c>
      <c r="BK21" s="60">
        <f t="shared" si="78"/>
        <v>0</v>
      </c>
      <c r="BL21" s="59"/>
      <c r="BM21" s="59"/>
      <c r="BN21" s="6"/>
      <c r="BO21" s="58"/>
      <c r="BP21">
        <f t="shared" si="83"/>
        <v>326298.89999999997</v>
      </c>
      <c r="BQ21" s="271">
        <v>9103.6</v>
      </c>
      <c r="BR21" s="271">
        <v>25097</v>
      </c>
      <c r="BS21" s="272">
        <v>236295.5</v>
      </c>
      <c r="BT21" s="273">
        <v>55802.8</v>
      </c>
      <c r="BU21">
        <f t="shared" si="15"/>
        <v>409521.3</v>
      </c>
      <c r="BV21" s="13">
        <f t="shared" si="26"/>
        <v>460079.3</v>
      </c>
      <c r="BW21" s="14">
        <f t="shared" si="16"/>
        <v>1574.6</v>
      </c>
      <c r="BX21" s="14">
        <f t="shared" si="17"/>
        <v>31142.1</v>
      </c>
      <c r="BY21" s="14">
        <f t="shared" si="18"/>
        <v>50558</v>
      </c>
      <c r="BZ21" s="14">
        <f t="shared" si="19"/>
        <v>326246.59999999998</v>
      </c>
      <c r="CA21" s="1">
        <f t="shared" si="20"/>
        <v>50558</v>
      </c>
      <c r="CB21">
        <f t="shared" si="21"/>
        <v>326298.89999999997</v>
      </c>
      <c r="CC21">
        <f t="shared" si="22"/>
        <v>9103.6</v>
      </c>
      <c r="CD21">
        <f t="shared" si="23"/>
        <v>25097</v>
      </c>
      <c r="CE21">
        <f t="shared" si="24"/>
        <v>236295.5</v>
      </c>
      <c r="CF21">
        <f t="shared" si="25"/>
        <v>55802.8</v>
      </c>
    </row>
    <row r="22" spans="1:84" ht="19.899999999999999" customHeight="1">
      <c r="A22" s="230">
        <v>16</v>
      </c>
      <c r="B22" s="234" t="s">
        <v>62</v>
      </c>
      <c r="C22" s="179">
        <f t="shared" si="57"/>
        <v>2533.8000000000002</v>
      </c>
      <c r="D22" s="180">
        <f t="shared" si="79"/>
        <v>1810.3</v>
      </c>
      <c r="E22" s="181">
        <f t="shared" si="58"/>
        <v>-0.28553950588049576</v>
      </c>
      <c r="F22" s="182">
        <f t="shared" si="59"/>
        <v>21729.1</v>
      </c>
      <c r="G22" s="183">
        <f t="shared" si="60"/>
        <v>18054.599999999999</v>
      </c>
      <c r="H22" s="184">
        <f t="shared" si="80"/>
        <v>-0.16910502505856204</v>
      </c>
      <c r="I22" s="185">
        <f t="shared" si="61"/>
        <v>136090.1</v>
      </c>
      <c r="J22" s="186">
        <f t="shared" si="81"/>
        <v>3.4771930624938267E-2</v>
      </c>
      <c r="K22" s="185">
        <f t="shared" si="33"/>
        <v>106829</v>
      </c>
      <c r="L22" s="187">
        <f t="shared" si="34"/>
        <v>3.5928400380053231</v>
      </c>
      <c r="M22" s="188">
        <f t="shared" si="35"/>
        <v>28947</v>
      </c>
      <c r="N22" s="189">
        <f t="shared" si="36"/>
        <v>0.28567050557181634</v>
      </c>
      <c r="O22" s="208">
        <f t="shared" si="37"/>
        <v>523.6</v>
      </c>
      <c r="P22" s="209">
        <f t="shared" si="38"/>
        <v>0.70300751879699253</v>
      </c>
      <c r="Q22" s="210">
        <f t="shared" si="39"/>
        <v>0</v>
      </c>
      <c r="R22" s="209"/>
      <c r="S22" s="192">
        <f t="shared" si="40"/>
        <v>77358.399999999994</v>
      </c>
      <c r="T22" s="212"/>
      <c r="U22" s="193">
        <f t="shared" si="62"/>
        <v>0.78498729885568452</v>
      </c>
      <c r="V22" s="194">
        <f t="shared" si="63"/>
        <v>0.2127046713904979</v>
      </c>
      <c r="W22" s="17"/>
      <c r="X22" s="27" t="s">
        <v>56</v>
      </c>
      <c r="Y22" s="4"/>
      <c r="Z22" s="313">
        <v>21729.1</v>
      </c>
      <c r="AA22" s="4">
        <f t="shared" si="71"/>
        <v>21729.1</v>
      </c>
      <c r="AB22" s="4"/>
      <c r="AC22" s="417">
        <v>18054.599999999999</v>
      </c>
      <c r="AD22" s="4">
        <f t="shared" si="72"/>
        <v>18054.599999999999</v>
      </c>
      <c r="AE22" s="4">
        <f t="shared" si="64"/>
        <v>-3674.5</v>
      </c>
      <c r="AF22" s="5">
        <f t="shared" si="73"/>
        <v>-0.16910502505856204</v>
      </c>
      <c r="AJ22">
        <f t="shared" si="65"/>
        <v>0</v>
      </c>
      <c r="AK22" s="313">
        <v>2533.8000000000002</v>
      </c>
      <c r="AL22" s="417">
        <v>1810.3</v>
      </c>
      <c r="AM22" s="1">
        <f t="shared" si="75"/>
        <v>-723.50000000000023</v>
      </c>
      <c r="AN22">
        <f t="shared" si="66"/>
        <v>2533.8000000000002</v>
      </c>
      <c r="AO22">
        <f t="shared" si="76"/>
        <v>1810.3</v>
      </c>
      <c r="AP22">
        <f t="shared" si="67"/>
        <v>-723.50000000000023</v>
      </c>
      <c r="AQ22" s="10">
        <f t="shared" si="74"/>
        <v>-28.553950588049577</v>
      </c>
      <c r="AR22" s="27" t="s">
        <v>56</v>
      </c>
      <c r="AU22" s="314">
        <v>131517</v>
      </c>
      <c r="AV22" s="418">
        <v>136090.1</v>
      </c>
      <c r="AW22">
        <f t="shared" si="68"/>
        <v>131517</v>
      </c>
      <c r="AX22">
        <f t="shared" si="69"/>
        <v>136090.1</v>
      </c>
      <c r="AY22" s="12">
        <f t="shared" si="70"/>
        <v>3.4771930624938267E-2</v>
      </c>
      <c r="AZ22" s="2"/>
      <c r="BA22" s="60">
        <f t="shared" si="77"/>
        <v>0</v>
      </c>
      <c r="BB22" s="6"/>
      <c r="BC22" s="6"/>
      <c r="BD22" s="6"/>
      <c r="BE22" s="1"/>
      <c r="BF22">
        <f t="shared" si="82"/>
        <v>106829</v>
      </c>
      <c r="BG22" s="419">
        <v>28947</v>
      </c>
      <c r="BH22" s="417">
        <v>523.6</v>
      </c>
      <c r="BJ22" s="419">
        <v>77358.399999999994</v>
      </c>
      <c r="BK22" s="60">
        <f t="shared" si="78"/>
        <v>0</v>
      </c>
      <c r="BL22" s="6"/>
      <c r="BM22" s="6"/>
      <c r="BN22" s="6"/>
      <c r="BO22" s="1"/>
      <c r="BP22">
        <f t="shared" si="83"/>
        <v>23259.899999999998</v>
      </c>
      <c r="BQ22" s="315">
        <v>22515.1</v>
      </c>
      <c r="BR22" s="313">
        <v>744.8</v>
      </c>
      <c r="BT22" s="67"/>
      <c r="BU22">
        <f t="shared" si="15"/>
        <v>106829</v>
      </c>
      <c r="BV22" s="13">
        <f t="shared" si="26"/>
        <v>184187.4</v>
      </c>
      <c r="BW22" s="6">
        <f t="shared" si="16"/>
        <v>28947</v>
      </c>
      <c r="BX22" s="14">
        <f t="shared" si="17"/>
        <v>523.6</v>
      </c>
      <c r="BY22" s="14">
        <f t="shared" si="18"/>
        <v>77358.399999999994</v>
      </c>
      <c r="BZ22" s="14">
        <f t="shared" si="19"/>
        <v>0</v>
      </c>
      <c r="CA22" s="1">
        <f t="shared" si="20"/>
        <v>77358.399999999994</v>
      </c>
      <c r="CB22">
        <f t="shared" si="21"/>
        <v>23259.899999999998</v>
      </c>
      <c r="CC22">
        <f t="shared" si="22"/>
        <v>22515.1</v>
      </c>
      <c r="CD22">
        <f t="shared" si="23"/>
        <v>744.8</v>
      </c>
      <c r="CE22">
        <f t="shared" si="24"/>
        <v>0</v>
      </c>
      <c r="CF22">
        <f t="shared" si="25"/>
        <v>0</v>
      </c>
    </row>
    <row r="23" spans="1:84" ht="22.9" customHeight="1" thickBot="1">
      <c r="A23" s="195">
        <v>17</v>
      </c>
      <c r="B23" s="235" t="s">
        <v>38</v>
      </c>
      <c r="C23" s="215">
        <f>AH23+AK23</f>
        <v>2510.3000000000002</v>
      </c>
      <c r="D23" s="216">
        <f>AI23+AL23</f>
        <v>2058.9092000000001</v>
      </c>
      <c r="E23" s="217">
        <f>(D23-C23)/C23</f>
        <v>-0.17981548022148752</v>
      </c>
      <c r="F23" s="218">
        <f>Y23+Z23</f>
        <v>12124</v>
      </c>
      <c r="G23" s="219">
        <f>AB23+AC23</f>
        <v>13175.8</v>
      </c>
      <c r="H23" s="232">
        <f>(G23-F23)/F23</f>
        <v>8.6753546684262564E-2</v>
      </c>
      <c r="I23" s="221">
        <f>AT23+AV23</f>
        <v>98364.9</v>
      </c>
      <c r="J23" s="222">
        <f t="shared" si="81"/>
        <v>-6.9078399454875886E-2</v>
      </c>
      <c r="K23" s="221">
        <f t="shared" si="33"/>
        <v>109103.9</v>
      </c>
      <c r="L23" s="212">
        <f t="shared" si="34"/>
        <v>8.0956914855146028E-2</v>
      </c>
      <c r="M23" s="223">
        <f t="shared" si="35"/>
        <v>35690.6</v>
      </c>
      <c r="N23" s="224">
        <f t="shared" si="36"/>
        <v>0.76078580344060331</v>
      </c>
      <c r="O23" s="208">
        <f t="shared" si="37"/>
        <v>3237.2000000000003</v>
      </c>
      <c r="P23" s="209">
        <f t="shared" si="38"/>
        <v>0.18327577421729041</v>
      </c>
      <c r="Q23" s="210">
        <f t="shared" si="39"/>
        <v>54384.1</v>
      </c>
      <c r="R23" s="191"/>
      <c r="S23" s="225">
        <f t="shared" si="40"/>
        <v>15792</v>
      </c>
      <c r="T23" s="212"/>
      <c r="U23" s="226">
        <f>K23/I23</f>
        <v>1.1091751224268007</v>
      </c>
      <c r="V23" s="227">
        <f>M23/I23</f>
        <v>0.36283877684011268</v>
      </c>
      <c r="W23" s="18"/>
      <c r="X23" s="32" t="s">
        <v>65</v>
      </c>
      <c r="Y23" s="4"/>
      <c r="Z23" s="335">
        <v>12124</v>
      </c>
      <c r="AA23" s="4">
        <f>Y23+Z23</f>
        <v>12124</v>
      </c>
      <c r="AB23" s="4"/>
      <c r="AC23" s="407">
        <v>13175.8</v>
      </c>
      <c r="AD23" s="4">
        <f>AB23+AC23</f>
        <v>13175.8</v>
      </c>
      <c r="AE23" s="4">
        <f>AD23-AA23</f>
        <v>1051.7999999999993</v>
      </c>
      <c r="AF23" s="5">
        <f>AE23/AA23</f>
        <v>8.6753546684262564E-2</v>
      </c>
      <c r="AJ23">
        <f>AI23-AH23</f>
        <v>0</v>
      </c>
      <c r="AK23" s="336">
        <v>2510.3000000000002</v>
      </c>
      <c r="AL23" s="408">
        <v>2058.9092000000001</v>
      </c>
      <c r="AM23" s="1">
        <f>AL23-AK23</f>
        <v>-451.39080000000013</v>
      </c>
      <c r="AN23">
        <f>AH23+AK23</f>
        <v>2510.3000000000002</v>
      </c>
      <c r="AO23">
        <f>AI23+AL23</f>
        <v>2058.9092000000001</v>
      </c>
      <c r="AP23">
        <f>AO23-AN23</f>
        <v>-451.39080000000013</v>
      </c>
      <c r="AQ23" s="10">
        <f>(AP23/AN23)*100</f>
        <v>-17.98154802214875</v>
      </c>
      <c r="AR23" s="32" t="s">
        <v>65</v>
      </c>
      <c r="AU23" s="337">
        <v>105664</v>
      </c>
      <c r="AV23" s="409">
        <v>98364.9</v>
      </c>
      <c r="AW23">
        <f>AS23+AU23</f>
        <v>105664</v>
      </c>
      <c r="AX23">
        <f>AT23+AV23</f>
        <v>98364.9</v>
      </c>
      <c r="AY23" s="12">
        <f>(AX23-AW23)/AW23</f>
        <v>-6.9078399454875886E-2</v>
      </c>
      <c r="AZ23" s="3"/>
      <c r="BA23" s="60">
        <f t="shared" si="77"/>
        <v>0</v>
      </c>
      <c r="BB23" s="6"/>
      <c r="BC23" s="6"/>
      <c r="BD23" s="6"/>
      <c r="BE23" s="1"/>
      <c r="BF23">
        <f t="shared" si="82"/>
        <v>109103.9</v>
      </c>
      <c r="BG23" s="410">
        <v>35690.6</v>
      </c>
      <c r="BH23" s="411">
        <f>3250.3+74.1+19.9+407.4-514.5</f>
        <v>3237.2000000000003</v>
      </c>
      <c r="BI23" s="412">
        <v>54384.1</v>
      </c>
      <c r="BJ23" s="413">
        <v>15792</v>
      </c>
      <c r="BK23" s="60">
        <f t="shared" si="78"/>
        <v>0</v>
      </c>
      <c r="BL23" s="6"/>
      <c r="BM23" s="6"/>
      <c r="BN23" s="6"/>
      <c r="BO23" s="1"/>
      <c r="BP23">
        <f t="shared" si="83"/>
        <v>100932.7</v>
      </c>
      <c r="BQ23" s="338">
        <v>20269.7</v>
      </c>
      <c r="BR23" s="339">
        <v>17663</v>
      </c>
      <c r="BS23" s="340">
        <v>63000</v>
      </c>
      <c r="BT23" s="162">
        <v>0</v>
      </c>
      <c r="BU23">
        <f t="shared" si="15"/>
        <v>109103.9</v>
      </c>
      <c r="BV23" s="13">
        <f t="shared" si="26"/>
        <v>124895.9</v>
      </c>
      <c r="BW23" s="14">
        <f t="shared" si="16"/>
        <v>35690.6</v>
      </c>
      <c r="BX23" s="14">
        <f t="shared" si="17"/>
        <v>3237.2000000000003</v>
      </c>
      <c r="BY23" s="14">
        <f>BJ23+BE23</f>
        <v>15792</v>
      </c>
      <c r="BZ23" s="14">
        <f t="shared" si="19"/>
        <v>54384.1</v>
      </c>
      <c r="CA23" s="1">
        <f t="shared" si="20"/>
        <v>15792</v>
      </c>
      <c r="CB23">
        <f t="shared" si="21"/>
        <v>100932.7</v>
      </c>
      <c r="CC23">
        <f t="shared" si="22"/>
        <v>20269.7</v>
      </c>
      <c r="CD23">
        <f t="shared" si="23"/>
        <v>17663</v>
      </c>
      <c r="CE23">
        <f t="shared" si="24"/>
        <v>63000</v>
      </c>
      <c r="CF23">
        <f t="shared" si="25"/>
        <v>0</v>
      </c>
    </row>
    <row r="24" spans="1:84" ht="22.15" customHeight="1" thickBot="1">
      <c r="A24" s="177">
        <v>18</v>
      </c>
      <c r="B24" s="178" t="s">
        <v>39</v>
      </c>
      <c r="C24" s="215">
        <f>AH24+AK24</f>
        <v>7179.1399999999994</v>
      </c>
      <c r="D24" s="216">
        <f>AI24+AL24</f>
        <v>7091.9349999999995</v>
      </c>
      <c r="E24" s="217">
        <f>(D24-C24)/C24</f>
        <v>-1.2146998108408519E-2</v>
      </c>
      <c r="F24" s="218">
        <f>Y24+Z24</f>
        <v>67381.399999999994</v>
      </c>
      <c r="G24" s="219">
        <f>AB24+AC24</f>
        <v>75447.603499999997</v>
      </c>
      <c r="H24" s="232">
        <f>(G24-F24)/F24</f>
        <v>0.11970964539175505</v>
      </c>
      <c r="I24" s="221">
        <f>AT24+AV24</f>
        <v>536516.22194962995</v>
      </c>
      <c r="J24" s="222">
        <f t="shared" si="81"/>
        <v>0.15269145257504677</v>
      </c>
      <c r="K24" s="221">
        <f t="shared" ref="K24" si="84">BA24+BF24</f>
        <v>552153.85282999999</v>
      </c>
      <c r="L24" s="212">
        <f t="shared" si="34"/>
        <v>0.54412968307958409</v>
      </c>
      <c r="M24" s="223">
        <f t="shared" ref="M24" si="85">BB24+BG24</f>
        <v>175874.09999999998</v>
      </c>
      <c r="N24" s="224">
        <f t="shared" si="36"/>
        <v>0.23636561152696234</v>
      </c>
      <c r="O24" s="208">
        <f t="shared" ref="O24" si="86">BC24+BH24</f>
        <v>87514.061829999962</v>
      </c>
      <c r="P24" s="209">
        <f t="shared" si="38"/>
        <v>3.0449554163157795</v>
      </c>
      <c r="Q24" s="210">
        <f t="shared" ref="Q24" si="87">BD24+BI24</f>
        <v>0</v>
      </c>
      <c r="R24" s="209"/>
      <c r="S24" s="225">
        <f t="shared" ref="S24" si="88">BE24+BJ24</f>
        <v>288765.69099999999</v>
      </c>
      <c r="T24" s="212">
        <f t="shared" si="41"/>
        <v>1.5475862928895325</v>
      </c>
      <c r="U24" s="226">
        <f>K24/I24</f>
        <v>1.029146613355967</v>
      </c>
      <c r="V24" s="227">
        <f>M24/I24</f>
        <v>0.32780760917330037</v>
      </c>
      <c r="W24" s="19"/>
      <c r="X24" s="26" t="s">
        <v>39</v>
      </c>
      <c r="Y24" s="261">
        <v>34887.9</v>
      </c>
      <c r="Z24" s="355">
        <v>32493.5</v>
      </c>
      <c r="AA24" s="28">
        <f t="shared" ref="AA24" si="89">Y24+Z24</f>
        <v>67381.399999999994</v>
      </c>
      <c r="AB24" s="261">
        <v>36896.032999999996</v>
      </c>
      <c r="AC24" s="355">
        <v>38551.570500000002</v>
      </c>
      <c r="AD24" s="28">
        <f t="shared" si="44"/>
        <v>75447.603499999997</v>
      </c>
      <c r="AE24" s="28">
        <f t="shared" si="45"/>
        <v>8066.2035000000033</v>
      </c>
      <c r="AF24" s="29">
        <f t="shared" si="46"/>
        <v>0.11970964539175505</v>
      </c>
      <c r="AG24" s="7"/>
      <c r="AH24" s="356">
        <v>3792.085</v>
      </c>
      <c r="AI24" s="356">
        <v>3581.7080000000001</v>
      </c>
      <c r="AJ24" s="7">
        <f t="shared" si="47"/>
        <v>-210.37699999999995</v>
      </c>
      <c r="AK24" s="357">
        <v>3387.0549999999998</v>
      </c>
      <c r="AL24" s="357">
        <v>3510.2269999999999</v>
      </c>
      <c r="AM24" s="24">
        <f t="shared" si="48"/>
        <v>123.17200000000003</v>
      </c>
      <c r="AN24" s="7">
        <f t="shared" si="49"/>
        <v>7179.1399999999994</v>
      </c>
      <c r="AO24" s="7">
        <f t="shared" si="49"/>
        <v>7091.9349999999995</v>
      </c>
      <c r="AP24" s="7">
        <f t="shared" si="50"/>
        <v>-87.204999999999927</v>
      </c>
      <c r="AQ24" s="30">
        <f t="shared" si="51"/>
        <v>-1.214699810840852</v>
      </c>
      <c r="AR24" s="26" t="s">
        <v>39</v>
      </c>
      <c r="AS24" s="261">
        <v>245852.95118729514</v>
      </c>
      <c r="AT24" s="261">
        <v>270961.93694482051</v>
      </c>
      <c r="AU24" s="261">
        <v>219593.56596270489</v>
      </c>
      <c r="AV24" s="261">
        <v>265554.2850048095</v>
      </c>
      <c r="AW24" s="7">
        <f t="shared" si="52"/>
        <v>465446.51715000003</v>
      </c>
      <c r="AX24" s="7">
        <f t="shared" si="52"/>
        <v>536516.22194962995</v>
      </c>
      <c r="AY24" s="31">
        <f t="shared" si="53"/>
        <v>0.15269145257504677</v>
      </c>
      <c r="AZ24" s="33"/>
      <c r="BA24" s="60">
        <f t="shared" si="77"/>
        <v>278009.07502828655</v>
      </c>
      <c r="BB24" s="261">
        <v>87972.9</v>
      </c>
      <c r="BC24" s="261">
        <v>44198.06658817453</v>
      </c>
      <c r="BD24" s="7"/>
      <c r="BE24" s="262">
        <v>145838.108440112</v>
      </c>
      <c r="BF24">
        <f t="shared" si="82"/>
        <v>274144.77780171344</v>
      </c>
      <c r="BG24" s="355">
        <v>87901.2</v>
      </c>
      <c r="BH24" s="355">
        <v>43315.99524182544</v>
      </c>
      <c r="BI24" s="7"/>
      <c r="BJ24" s="358">
        <v>142927.58255988799</v>
      </c>
      <c r="BK24" s="60">
        <f t="shared" si="78"/>
        <v>188878.26134463301</v>
      </c>
      <c r="BL24" s="261">
        <v>75138.169726838896</v>
      </c>
      <c r="BM24" s="261">
        <v>15181.075642630612</v>
      </c>
      <c r="BN24" s="7"/>
      <c r="BO24" s="262">
        <v>98559.015975163493</v>
      </c>
      <c r="BP24">
        <f t="shared" si="83"/>
        <v>168704.30369536704</v>
      </c>
      <c r="BQ24" s="355">
        <v>67112.713313161104</v>
      </c>
      <c r="BR24" s="355">
        <v>13559.595357369422</v>
      </c>
      <c r="BS24" s="7"/>
      <c r="BT24" s="358">
        <v>88031.995024836506</v>
      </c>
      <c r="BU24" s="7">
        <f t="shared" si="15"/>
        <v>552153.85282999999</v>
      </c>
      <c r="BV24" s="13">
        <f t="shared" si="26"/>
        <v>840919.54382999998</v>
      </c>
      <c r="BW24" s="7">
        <f t="shared" si="16"/>
        <v>175874.09999999998</v>
      </c>
      <c r="BX24" s="14">
        <f t="shared" si="17"/>
        <v>87514.061829999962</v>
      </c>
      <c r="BY24" s="14">
        <f t="shared" ref="BY24:BY35" si="90">BJ24+BE24</f>
        <v>288765.69099999999</v>
      </c>
      <c r="BZ24" s="14">
        <f t="shared" si="19"/>
        <v>0</v>
      </c>
      <c r="CA24" s="24">
        <f t="shared" si="20"/>
        <v>288765.69099999999</v>
      </c>
      <c r="CB24">
        <f t="shared" si="21"/>
        <v>357582.56504000002</v>
      </c>
      <c r="CC24" s="7">
        <f t="shared" si="22"/>
        <v>142250.88303999999</v>
      </c>
      <c r="CD24">
        <f t="shared" si="23"/>
        <v>28740.671000000035</v>
      </c>
      <c r="CE24">
        <f t="shared" si="24"/>
        <v>0</v>
      </c>
      <c r="CF24" s="7">
        <f t="shared" si="25"/>
        <v>186591.011</v>
      </c>
    </row>
    <row r="25" spans="1:84" ht="24.6" customHeight="1">
      <c r="A25" s="228">
        <v>19</v>
      </c>
      <c r="B25" s="196" t="s">
        <v>40</v>
      </c>
      <c r="C25" s="488" t="s">
        <v>89</v>
      </c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500"/>
      <c r="W25" s="18"/>
      <c r="X25" s="22" t="s">
        <v>40</v>
      </c>
      <c r="Y25" s="78">
        <v>14542.49</v>
      </c>
      <c r="Z25" s="341">
        <v>30472.67</v>
      </c>
      <c r="AA25" s="4">
        <f>Y25+Z25</f>
        <v>45015.159999999996</v>
      </c>
      <c r="AB25" s="78"/>
      <c r="AC25" s="341"/>
      <c r="AD25" s="4">
        <f>AB25+AC25</f>
        <v>0</v>
      </c>
      <c r="AE25" s="4">
        <f>AD25-AA25</f>
        <v>-45015.159999999996</v>
      </c>
      <c r="AF25" s="5">
        <f>AE25/AA25</f>
        <v>-1</v>
      </c>
      <c r="AH25" s="138">
        <v>2888.1212999999998</v>
      </c>
      <c r="AI25" s="138"/>
      <c r="AJ25">
        <f>AI25-AH25</f>
        <v>-2888.1212999999998</v>
      </c>
      <c r="AK25" s="342">
        <v>4303.09</v>
      </c>
      <c r="AL25" s="342"/>
      <c r="AM25" s="1">
        <f>AL25-AK25</f>
        <v>-4303.09</v>
      </c>
      <c r="AN25">
        <f>AH25+AK25</f>
        <v>7191.2112999999999</v>
      </c>
      <c r="AO25">
        <f>AI25+AL25</f>
        <v>0</v>
      </c>
      <c r="AP25">
        <f>AO25-AN25</f>
        <v>-7191.2112999999999</v>
      </c>
      <c r="AQ25" s="10">
        <f>(AP25/AN25)*100</f>
        <v>-100</v>
      </c>
      <c r="AR25" s="22" t="s">
        <v>40</v>
      </c>
      <c r="AS25" s="139">
        <f>158521.54-619.6</f>
        <v>157901.94</v>
      </c>
      <c r="AT25" s="139"/>
      <c r="AU25" s="343">
        <f>234270.04-619.6</f>
        <v>233650.44</v>
      </c>
      <c r="AV25" s="343"/>
      <c r="AW25">
        <f>AS25+AU25</f>
        <v>391552.38</v>
      </c>
      <c r="AX25">
        <f>AT25+AV25</f>
        <v>0</v>
      </c>
      <c r="AY25" s="12">
        <f>(AX25-AW25)/AW25</f>
        <v>-1</v>
      </c>
      <c r="AZ25" s="3"/>
      <c r="BA25" s="60">
        <f t="shared" si="77"/>
        <v>0</v>
      </c>
      <c r="BB25" s="140"/>
      <c r="BC25" s="140"/>
      <c r="BD25" s="14"/>
      <c r="BE25" s="141"/>
      <c r="BF25" s="144">
        <f t="shared" si="82"/>
        <v>0</v>
      </c>
      <c r="BG25" s="142"/>
      <c r="BH25" s="142"/>
      <c r="BI25" s="14"/>
      <c r="BJ25" s="143"/>
      <c r="BK25" s="60">
        <f t="shared" si="78"/>
        <v>112824.22</v>
      </c>
      <c r="BL25" s="140">
        <v>33309.269999999997</v>
      </c>
      <c r="BM25" s="140">
        <v>2427.1999999999998</v>
      </c>
      <c r="BN25" s="14"/>
      <c r="BO25" s="141">
        <v>77087.75</v>
      </c>
      <c r="BP25">
        <f t="shared" si="83"/>
        <v>240255.97000000003</v>
      </c>
      <c r="BQ25" s="142">
        <v>78704.92</v>
      </c>
      <c r="BR25" s="142">
        <v>3616.6</v>
      </c>
      <c r="BS25" s="14"/>
      <c r="BT25" s="143">
        <v>157934.45000000001</v>
      </c>
      <c r="BU25">
        <f t="shared" si="15"/>
        <v>0</v>
      </c>
      <c r="BV25" s="13">
        <f t="shared" si="26"/>
        <v>0</v>
      </c>
      <c r="BW25" s="6">
        <f t="shared" si="16"/>
        <v>0</v>
      </c>
      <c r="BX25" s="14">
        <f t="shared" si="17"/>
        <v>0</v>
      </c>
      <c r="BY25" s="14">
        <f t="shared" si="90"/>
        <v>0</v>
      </c>
      <c r="BZ25" s="14">
        <f t="shared" si="19"/>
        <v>0</v>
      </c>
      <c r="CA25" s="1">
        <f t="shared" si="20"/>
        <v>0</v>
      </c>
      <c r="CB25">
        <f t="shared" si="21"/>
        <v>353080.19000000006</v>
      </c>
      <c r="CC25">
        <f t="shared" si="22"/>
        <v>112014.19</v>
      </c>
      <c r="CD25">
        <f t="shared" si="23"/>
        <v>6043.7999999999993</v>
      </c>
      <c r="CE25">
        <f t="shared" si="24"/>
        <v>0</v>
      </c>
      <c r="CF25">
        <f t="shared" si="25"/>
        <v>235022.2</v>
      </c>
    </row>
    <row r="26" spans="1:84" ht="21.6" customHeight="1" thickBot="1">
      <c r="A26" s="195">
        <v>20</v>
      </c>
      <c r="B26" s="196" t="s">
        <v>41</v>
      </c>
      <c r="C26" s="215">
        <f t="shared" ref="C25:C33" si="91">AH26+AK26</f>
        <v>4185.8999999999996</v>
      </c>
      <c r="D26" s="216">
        <f t="shared" ref="D25:D33" si="92">AI26+AL26</f>
        <v>2871.4</v>
      </c>
      <c r="E26" s="217">
        <f t="shared" ref="E25:E33" si="93">(D26-C26)/C26</f>
        <v>-0.31403043550968718</v>
      </c>
      <c r="F26" s="218">
        <f t="shared" ref="F25:F33" si="94">Y26+Z26</f>
        <v>22615.510000000002</v>
      </c>
      <c r="G26" s="219">
        <f t="shared" ref="G25:G33" si="95">AB26+AC26</f>
        <v>13033.4</v>
      </c>
      <c r="H26" s="220">
        <f t="shared" ref="H25:H33" si="96">(G26-F26)/F26</f>
        <v>-0.42369639243156582</v>
      </c>
      <c r="I26" s="221">
        <f t="shared" ref="I25:I33" si="97">AT26+AV26</f>
        <v>254216.1</v>
      </c>
      <c r="J26" s="222">
        <f t="shared" ref="J25:J33" si="98">(I26-AW26)/AW26</f>
        <v>7.6450681610119101E-2</v>
      </c>
      <c r="K26" s="221">
        <f t="shared" si="33"/>
        <v>407426.89999999997</v>
      </c>
      <c r="L26" s="212">
        <f t="shared" ref="L26:L39" si="99">(K26-CB26)/CB26</f>
        <v>0.70503595908985683</v>
      </c>
      <c r="M26" s="223">
        <f t="shared" si="35"/>
        <v>22015.919999999998</v>
      </c>
      <c r="N26" s="224">
        <f t="shared" ref="N25:N39" si="100">(M26-CC26)/CC26</f>
        <v>-0.2472160295425016</v>
      </c>
      <c r="O26" s="208">
        <f t="shared" si="37"/>
        <v>6723.1</v>
      </c>
      <c r="P26" s="209">
        <f t="shared" ref="P25:P39" si="101">(BC26+BH26)/CD26</f>
        <v>1.6112036300551271</v>
      </c>
      <c r="Q26" s="210">
        <f t="shared" si="39"/>
        <v>245354.88</v>
      </c>
      <c r="R26" s="209"/>
      <c r="S26" s="225">
        <f t="shared" si="40"/>
        <v>133333</v>
      </c>
      <c r="T26" s="212"/>
      <c r="U26" s="226">
        <f t="shared" ref="U25:U33" si="102">K26/I26</f>
        <v>1.6026793739656928</v>
      </c>
      <c r="V26" s="227">
        <f t="shared" ref="V25:V33" si="103">M26/I26</f>
        <v>8.6603169508146796E-2</v>
      </c>
      <c r="W26" s="18"/>
      <c r="X26" s="22" t="s">
        <v>41</v>
      </c>
      <c r="Y26" s="112">
        <v>13372.78</v>
      </c>
      <c r="Z26" s="108">
        <v>9242.73</v>
      </c>
      <c r="AA26" s="4">
        <f t="shared" ref="AA26:AA28" si="104">Y26+Z26</f>
        <v>22615.510000000002</v>
      </c>
      <c r="AB26" s="439">
        <v>6951</v>
      </c>
      <c r="AC26" s="439">
        <v>6082.4</v>
      </c>
      <c r="AD26" s="4">
        <f t="shared" si="44"/>
        <v>13033.4</v>
      </c>
      <c r="AE26" s="4">
        <f t="shared" si="45"/>
        <v>-9582.1100000000024</v>
      </c>
      <c r="AF26" s="5">
        <f t="shared" si="46"/>
        <v>-0.42369639243156582</v>
      </c>
      <c r="AH26" s="109">
        <v>1823.3</v>
      </c>
      <c r="AI26" s="109">
        <v>1198.5</v>
      </c>
      <c r="AJ26">
        <f t="shared" si="47"/>
        <v>-624.79999999999995</v>
      </c>
      <c r="AK26" s="110">
        <v>2362.6</v>
      </c>
      <c r="AL26" s="400">
        <v>1672.9</v>
      </c>
      <c r="AM26" s="1">
        <f t="shared" si="48"/>
        <v>-689.69999999999982</v>
      </c>
      <c r="AN26">
        <f t="shared" si="49"/>
        <v>4185.8999999999996</v>
      </c>
      <c r="AO26">
        <f t="shared" si="49"/>
        <v>2871.4</v>
      </c>
      <c r="AP26">
        <f t="shared" si="50"/>
        <v>-1314.4999999999995</v>
      </c>
      <c r="AQ26" s="10">
        <f t="shared" si="51"/>
        <v>-31.403043550968718</v>
      </c>
      <c r="AR26" s="22" t="s">
        <v>41</v>
      </c>
      <c r="AS26" s="283">
        <v>122644.6</v>
      </c>
      <c r="AT26" s="284">
        <v>143123.70000000001</v>
      </c>
      <c r="AU26" s="284">
        <v>113516.8</v>
      </c>
      <c r="AV26" s="284">
        <v>111092.4</v>
      </c>
      <c r="AW26">
        <f t="shared" si="52"/>
        <v>236161.40000000002</v>
      </c>
      <c r="AX26">
        <f t="shared" si="52"/>
        <v>254216.1</v>
      </c>
      <c r="AY26" s="12">
        <f t="shared" si="53"/>
        <v>7.6450681610119101E-2</v>
      </c>
      <c r="AZ26" s="3"/>
      <c r="BA26" s="60">
        <f t="shared" si="77"/>
        <v>173297.71999999997</v>
      </c>
      <c r="BB26" s="440">
        <v>11672.02</v>
      </c>
      <c r="BC26" s="112">
        <v>3564.3</v>
      </c>
      <c r="BD26" s="441">
        <v>102409.2</v>
      </c>
      <c r="BE26" s="441">
        <v>55652.2</v>
      </c>
      <c r="BF26">
        <f t="shared" si="82"/>
        <v>234129.18</v>
      </c>
      <c r="BG26" s="113">
        <v>10343.9</v>
      </c>
      <c r="BH26" s="286">
        <v>3158.8</v>
      </c>
      <c r="BI26" s="439">
        <v>142945.68</v>
      </c>
      <c r="BJ26" s="442">
        <v>77680.800000000003</v>
      </c>
      <c r="BK26" s="60">
        <f t="shared" si="78"/>
        <v>109248.56</v>
      </c>
      <c r="BL26" s="111">
        <v>17258.3</v>
      </c>
      <c r="BM26" s="112">
        <v>2462.46</v>
      </c>
      <c r="BN26" s="285">
        <v>89527.8</v>
      </c>
      <c r="BO26" s="161"/>
      <c r="BP26">
        <f t="shared" si="83"/>
        <v>129706.459</v>
      </c>
      <c r="BQ26" s="113">
        <v>11987.7</v>
      </c>
      <c r="BR26" s="286">
        <v>1710.259</v>
      </c>
      <c r="BS26" s="287">
        <v>116008.5</v>
      </c>
      <c r="BT26" s="160"/>
      <c r="BU26">
        <f t="shared" si="15"/>
        <v>407426.89999999997</v>
      </c>
      <c r="BV26" s="13">
        <f t="shared" si="26"/>
        <v>540759.9</v>
      </c>
      <c r="BW26" s="6">
        <f t="shared" si="16"/>
        <v>22015.919999999998</v>
      </c>
      <c r="BX26" s="14">
        <f t="shared" si="17"/>
        <v>6723.1</v>
      </c>
      <c r="BY26" s="14">
        <f t="shared" si="90"/>
        <v>133333</v>
      </c>
      <c r="BZ26" s="14">
        <f t="shared" si="19"/>
        <v>245354.88</v>
      </c>
      <c r="CA26" s="1">
        <f t="shared" si="20"/>
        <v>133333</v>
      </c>
      <c r="CB26">
        <f t="shared" si="21"/>
        <v>238955.019</v>
      </c>
      <c r="CC26">
        <f t="shared" si="22"/>
        <v>29246</v>
      </c>
      <c r="CD26">
        <f t="shared" si="23"/>
        <v>4172.7190000000001</v>
      </c>
      <c r="CE26">
        <f t="shared" si="24"/>
        <v>205536.3</v>
      </c>
      <c r="CF26">
        <f t="shared" si="25"/>
        <v>0</v>
      </c>
    </row>
    <row r="27" spans="1:84" ht="23.45" customHeight="1" thickBot="1">
      <c r="A27" s="228">
        <v>21</v>
      </c>
      <c r="B27" s="229" t="s">
        <v>42</v>
      </c>
      <c r="C27" s="197">
        <f t="shared" si="91"/>
        <v>14004.2</v>
      </c>
      <c r="D27" s="198">
        <f t="shared" si="92"/>
        <v>9132.6</v>
      </c>
      <c r="E27" s="199">
        <f t="shared" si="93"/>
        <v>-0.34786706845089332</v>
      </c>
      <c r="F27" s="200">
        <f t="shared" si="94"/>
        <v>162424.96899999998</v>
      </c>
      <c r="G27" s="201">
        <f t="shared" si="95"/>
        <v>85854.8</v>
      </c>
      <c r="H27" s="202">
        <f t="shared" si="96"/>
        <v>-0.47141870779732142</v>
      </c>
      <c r="I27" s="203">
        <f t="shared" si="97"/>
        <v>646339.6</v>
      </c>
      <c r="J27" s="204">
        <f t="shared" si="98"/>
        <v>-0.10031230320972413</v>
      </c>
      <c r="K27" s="203">
        <f t="shared" si="33"/>
        <v>745530</v>
      </c>
      <c r="L27" s="205">
        <f t="shared" si="99"/>
        <v>-0.15464266341827262</v>
      </c>
      <c r="M27" s="206">
        <f t="shared" si="35"/>
        <v>139459</v>
      </c>
      <c r="N27" s="207">
        <f t="shared" si="100"/>
        <v>-0.21009530138818625</v>
      </c>
      <c r="O27" s="208">
        <f t="shared" si="37"/>
        <v>17093.599999999999</v>
      </c>
      <c r="P27" s="209">
        <f t="shared" si="101"/>
        <v>0.25643195108266803</v>
      </c>
      <c r="Q27" s="210">
        <f t="shared" si="39"/>
        <v>548977.4</v>
      </c>
      <c r="R27" s="191">
        <f>(BD27+BI27)/CE27</f>
        <v>0.92467138285329298</v>
      </c>
      <c r="S27" s="211">
        <f t="shared" si="40"/>
        <v>40000</v>
      </c>
      <c r="T27" s="212">
        <f t="shared" ref="T25:T39" si="105">(BE27+BJ27)/CF27</f>
        <v>0.88888888888888884</v>
      </c>
      <c r="U27" s="213">
        <f t="shared" si="102"/>
        <v>1.1534648348948449</v>
      </c>
      <c r="V27" s="214">
        <f t="shared" si="103"/>
        <v>0.21576737677839947</v>
      </c>
      <c r="W27" s="17"/>
      <c r="X27" s="21" t="s">
        <v>42</v>
      </c>
      <c r="Y27" s="350">
        <v>106036.742</v>
      </c>
      <c r="Z27" s="351">
        <v>56388.226999999999</v>
      </c>
      <c r="AA27" s="4">
        <f t="shared" si="104"/>
        <v>162424.96899999998</v>
      </c>
      <c r="AB27" s="350">
        <v>53748.3</v>
      </c>
      <c r="AC27" s="351">
        <v>32106.5</v>
      </c>
      <c r="AD27" s="4">
        <f t="shared" si="44"/>
        <v>85854.8</v>
      </c>
      <c r="AE27" s="4">
        <f t="shared" si="45"/>
        <v>-76570.16899999998</v>
      </c>
      <c r="AF27" s="5">
        <f t="shared" si="46"/>
        <v>-0.47141870779732142</v>
      </c>
      <c r="AH27" s="350">
        <v>8418.5</v>
      </c>
      <c r="AI27" s="350">
        <v>5438.2</v>
      </c>
      <c r="AJ27">
        <f t="shared" si="47"/>
        <v>-2980.3</v>
      </c>
      <c r="AK27" s="351">
        <v>5585.7</v>
      </c>
      <c r="AL27" s="351">
        <v>3694.4</v>
      </c>
      <c r="AM27" s="1">
        <f t="shared" si="48"/>
        <v>-1891.2999999999997</v>
      </c>
      <c r="AN27">
        <f t="shared" si="49"/>
        <v>14004.2</v>
      </c>
      <c r="AO27">
        <f t="shared" si="49"/>
        <v>9132.6</v>
      </c>
      <c r="AP27">
        <f t="shared" si="50"/>
        <v>-4871.6000000000004</v>
      </c>
      <c r="AQ27" s="10">
        <f t="shared" si="51"/>
        <v>-34.786706845089334</v>
      </c>
      <c r="AR27" s="21" t="s">
        <v>42</v>
      </c>
      <c r="AS27" s="352">
        <v>431042.69999999995</v>
      </c>
      <c r="AT27" s="352">
        <v>387803.8</v>
      </c>
      <c r="AU27" s="353">
        <v>287361.69999999995</v>
      </c>
      <c r="AV27" s="353">
        <v>258535.8</v>
      </c>
      <c r="AW27">
        <f t="shared" si="52"/>
        <v>718404.39999999991</v>
      </c>
      <c r="AX27">
        <f t="shared" si="52"/>
        <v>646339.6</v>
      </c>
      <c r="AY27" s="12">
        <f t="shared" si="53"/>
        <v>-0.10031230320972413</v>
      </c>
      <c r="AZ27" s="2"/>
      <c r="BA27" s="60">
        <f t="shared" si="77"/>
        <v>451422.2</v>
      </c>
      <c r="BB27" s="263">
        <v>87779.7</v>
      </c>
      <c r="BC27" s="263">
        <v>10256.1</v>
      </c>
      <c r="BD27" s="263">
        <v>329386.40000000002</v>
      </c>
      <c r="BE27" s="263">
        <v>24000</v>
      </c>
      <c r="BF27">
        <f t="shared" si="82"/>
        <v>294107.8</v>
      </c>
      <c r="BG27" s="354">
        <v>51679.3</v>
      </c>
      <c r="BH27" s="354">
        <v>6837.5</v>
      </c>
      <c r="BI27" s="354">
        <v>219591</v>
      </c>
      <c r="BJ27" s="354">
        <v>16000</v>
      </c>
      <c r="BK27" s="60">
        <f t="shared" si="78"/>
        <v>538953.16399999999</v>
      </c>
      <c r="BL27" s="263">
        <v>115737.46400000001</v>
      </c>
      <c r="BM27" s="263">
        <v>39995.699999999997</v>
      </c>
      <c r="BN27" s="263">
        <v>356220</v>
      </c>
      <c r="BO27" s="263">
        <v>27000</v>
      </c>
      <c r="BP27">
        <f t="shared" si="83"/>
        <v>342957.91399999999</v>
      </c>
      <c r="BQ27" s="354">
        <v>60814.214</v>
      </c>
      <c r="BR27" s="354">
        <v>26663.7</v>
      </c>
      <c r="BS27" s="354">
        <v>237480</v>
      </c>
      <c r="BT27" s="354">
        <v>18000</v>
      </c>
      <c r="BU27">
        <f t="shared" si="15"/>
        <v>745530</v>
      </c>
      <c r="BV27" s="13">
        <f t="shared" si="26"/>
        <v>785530</v>
      </c>
      <c r="BW27" s="6">
        <f t="shared" si="16"/>
        <v>139459</v>
      </c>
      <c r="BX27" s="14">
        <f t="shared" si="17"/>
        <v>17093.599999999999</v>
      </c>
      <c r="BY27" s="14">
        <f t="shared" si="90"/>
        <v>40000</v>
      </c>
      <c r="BZ27" s="14">
        <f t="shared" si="19"/>
        <v>548977.4</v>
      </c>
      <c r="CA27" s="1">
        <f t="shared" si="20"/>
        <v>40000</v>
      </c>
      <c r="CB27">
        <f t="shared" si="21"/>
        <v>881911.07799999998</v>
      </c>
      <c r="CC27">
        <f t="shared" si="22"/>
        <v>176551.67800000001</v>
      </c>
      <c r="CD27">
        <f t="shared" si="23"/>
        <v>66659.399999999994</v>
      </c>
      <c r="CE27">
        <f t="shared" si="24"/>
        <v>593700</v>
      </c>
      <c r="CF27">
        <f t="shared" si="25"/>
        <v>45000</v>
      </c>
    </row>
    <row r="28" spans="1:84" ht="26.45" customHeight="1" thickBot="1">
      <c r="A28" s="195">
        <v>22</v>
      </c>
      <c r="B28" s="196" t="s">
        <v>43</v>
      </c>
      <c r="C28" s="215">
        <f t="shared" si="91"/>
        <v>3534.9</v>
      </c>
      <c r="D28" s="216">
        <f t="shared" si="92"/>
        <v>3105</v>
      </c>
      <c r="E28" s="217">
        <f t="shared" si="93"/>
        <v>-0.1216158872952559</v>
      </c>
      <c r="F28" s="218">
        <f t="shared" si="94"/>
        <v>16815.8</v>
      </c>
      <c r="G28" s="201">
        <f t="shared" si="95"/>
        <v>22573.7</v>
      </c>
      <c r="H28" s="220">
        <f t="shared" si="96"/>
        <v>0.34241011429726814</v>
      </c>
      <c r="I28" s="221">
        <f t="shared" si="97"/>
        <v>213797.4</v>
      </c>
      <c r="J28" s="222">
        <f t="shared" si="98"/>
        <v>0.18076467869058344</v>
      </c>
      <c r="K28" s="221">
        <f t="shared" si="33"/>
        <v>210168</v>
      </c>
      <c r="L28" s="212">
        <f t="shared" si="99"/>
        <v>0.14714951074975055</v>
      </c>
      <c r="M28" s="223">
        <f t="shared" si="35"/>
        <v>64775.4</v>
      </c>
      <c r="N28" s="224">
        <f t="shared" si="100"/>
        <v>0.90519244457255121</v>
      </c>
      <c r="O28" s="208">
        <f t="shared" si="37"/>
        <v>555.1</v>
      </c>
      <c r="P28" s="209">
        <f t="shared" si="101"/>
        <v>0.89909297052154202</v>
      </c>
      <c r="Q28" s="210">
        <f t="shared" si="39"/>
        <v>0</v>
      </c>
      <c r="R28" s="209"/>
      <c r="S28" s="225">
        <f t="shared" si="40"/>
        <v>144837.5</v>
      </c>
      <c r="T28" s="212">
        <f t="shared" si="105"/>
        <v>0.97473216947603536</v>
      </c>
      <c r="U28" s="226">
        <f t="shared" si="102"/>
        <v>0.98302411535406886</v>
      </c>
      <c r="V28" s="227">
        <f t="shared" si="103"/>
        <v>0.30297562084478108</v>
      </c>
      <c r="W28" s="18"/>
      <c r="X28" s="22" t="s">
        <v>43</v>
      </c>
      <c r="Y28" s="4"/>
      <c r="Z28" s="69">
        <v>16815.8</v>
      </c>
      <c r="AA28" s="4">
        <f t="shared" si="104"/>
        <v>16815.8</v>
      </c>
      <c r="AB28" s="4"/>
      <c r="AC28" s="397">
        <v>22573.7</v>
      </c>
      <c r="AD28" s="4">
        <f t="shared" si="44"/>
        <v>22573.7</v>
      </c>
      <c r="AE28" s="4">
        <f t="shared" si="45"/>
        <v>5757.9000000000015</v>
      </c>
      <c r="AF28" s="5">
        <f t="shared" si="46"/>
        <v>0.34241011429726814</v>
      </c>
      <c r="AJ28">
        <f t="shared" si="47"/>
        <v>0</v>
      </c>
      <c r="AK28" s="69">
        <v>3534.9</v>
      </c>
      <c r="AL28" s="398">
        <v>3105</v>
      </c>
      <c r="AM28" s="1">
        <f t="shared" si="48"/>
        <v>-429.90000000000009</v>
      </c>
      <c r="AN28">
        <f t="shared" si="49"/>
        <v>3534.9</v>
      </c>
      <c r="AO28">
        <f t="shared" si="49"/>
        <v>3105</v>
      </c>
      <c r="AP28">
        <f t="shared" si="50"/>
        <v>-429.90000000000009</v>
      </c>
      <c r="AQ28" s="10">
        <f t="shared" si="51"/>
        <v>-12.16158872952559</v>
      </c>
      <c r="AR28" s="22" t="s">
        <v>43</v>
      </c>
      <c r="AU28" s="145">
        <v>181066.9</v>
      </c>
      <c r="AV28" s="399">
        <v>213797.4</v>
      </c>
      <c r="AW28">
        <f t="shared" si="52"/>
        <v>181066.9</v>
      </c>
      <c r="AX28">
        <f t="shared" si="52"/>
        <v>213797.4</v>
      </c>
      <c r="AY28" s="12">
        <f t="shared" si="53"/>
        <v>0.18076467869058344</v>
      </c>
      <c r="AZ28" s="3"/>
      <c r="BA28" s="60">
        <f t="shared" si="77"/>
        <v>0</v>
      </c>
      <c r="BB28" s="47"/>
      <c r="BC28" s="47"/>
      <c r="BD28" s="6"/>
      <c r="BE28" s="46"/>
      <c r="BF28">
        <f t="shared" si="82"/>
        <v>210168</v>
      </c>
      <c r="BG28" s="68">
        <v>64775.4</v>
      </c>
      <c r="BH28" s="68">
        <v>555.1</v>
      </c>
      <c r="BI28" s="6"/>
      <c r="BJ28" s="107">
        <v>144837.5</v>
      </c>
      <c r="BK28" s="60">
        <f t="shared" si="78"/>
        <v>0</v>
      </c>
      <c r="BL28" s="47"/>
      <c r="BM28" s="47"/>
      <c r="BN28" s="6"/>
      <c r="BO28" s="46"/>
      <c r="BP28">
        <f t="shared" si="83"/>
        <v>183208.90000000002</v>
      </c>
      <c r="BQ28" s="68">
        <v>33999.4</v>
      </c>
      <c r="BR28" s="68">
        <v>617.4</v>
      </c>
      <c r="BS28" s="6"/>
      <c r="BT28" s="107">
        <v>148592.1</v>
      </c>
      <c r="BU28">
        <f t="shared" si="15"/>
        <v>210168</v>
      </c>
      <c r="BV28" s="13">
        <f t="shared" si="26"/>
        <v>355005.5</v>
      </c>
      <c r="BW28" s="14">
        <f t="shared" si="16"/>
        <v>64775.4</v>
      </c>
      <c r="BX28" s="14">
        <f t="shared" si="17"/>
        <v>555.1</v>
      </c>
      <c r="BY28" s="14">
        <f t="shared" si="90"/>
        <v>144837.5</v>
      </c>
      <c r="BZ28" s="14">
        <f t="shared" si="19"/>
        <v>0</v>
      </c>
      <c r="CA28" s="1">
        <f t="shared" si="20"/>
        <v>144837.5</v>
      </c>
      <c r="CB28">
        <f t="shared" si="21"/>
        <v>183208.90000000002</v>
      </c>
      <c r="CC28">
        <f t="shared" si="22"/>
        <v>33999.4</v>
      </c>
      <c r="CD28">
        <f t="shared" si="23"/>
        <v>617.4</v>
      </c>
      <c r="CE28">
        <f t="shared" si="24"/>
        <v>0</v>
      </c>
      <c r="CF28">
        <f t="shared" si="25"/>
        <v>148592.1</v>
      </c>
    </row>
    <row r="29" spans="1:84" ht="25.15" customHeight="1" thickTop="1" thickBot="1">
      <c r="A29" s="195">
        <v>23</v>
      </c>
      <c r="B29" s="229" t="s">
        <v>44</v>
      </c>
      <c r="C29" s="215">
        <f t="shared" si="91"/>
        <v>2726.8</v>
      </c>
      <c r="D29" s="373">
        <f t="shared" si="92"/>
        <v>2562</v>
      </c>
      <c r="E29" s="374">
        <f t="shared" si="93"/>
        <v>-6.0437142438022652E-2</v>
      </c>
      <c r="F29" s="218">
        <f t="shared" si="94"/>
        <v>17718.599999999999</v>
      </c>
      <c r="G29" s="375">
        <f t="shared" si="95"/>
        <v>19161.8</v>
      </c>
      <c r="H29" s="376">
        <f t="shared" si="96"/>
        <v>8.1451130450487103E-2</v>
      </c>
      <c r="I29" s="221">
        <f t="shared" si="97"/>
        <v>153113.79999999999</v>
      </c>
      <c r="J29" s="377">
        <f t="shared" si="98"/>
        <v>0.16213643815653644</v>
      </c>
      <c r="K29" s="221">
        <f t="shared" si="33"/>
        <v>148286.09999999998</v>
      </c>
      <c r="L29" s="378">
        <f t="shared" si="99"/>
        <v>0.2064088034605942</v>
      </c>
      <c r="M29" s="223">
        <f t="shared" si="35"/>
        <v>51164.5</v>
      </c>
      <c r="N29" s="224">
        <f t="shared" si="100"/>
        <v>0.36875573497269942</v>
      </c>
      <c r="O29" s="208">
        <f t="shared" si="37"/>
        <v>1454.7</v>
      </c>
      <c r="P29" s="379">
        <f t="shared" si="101"/>
        <v>0.67635298493583784</v>
      </c>
      <c r="Q29" s="208">
        <f t="shared" si="39"/>
        <v>92552.1</v>
      </c>
      <c r="R29" s="379"/>
      <c r="S29" s="380">
        <f t="shared" si="40"/>
        <v>3114.8</v>
      </c>
      <c r="T29" s="378">
        <f t="shared" si="105"/>
        <v>1.1980000000000002</v>
      </c>
      <c r="U29" s="226">
        <f t="shared" si="102"/>
        <v>0.96846985706056532</v>
      </c>
      <c r="V29" s="381">
        <f t="shared" si="103"/>
        <v>0.33415995161768569</v>
      </c>
      <c r="W29" s="17"/>
      <c r="X29" s="21" t="s">
        <v>44</v>
      </c>
      <c r="Y29" s="4"/>
      <c r="Z29" s="116">
        <v>17718.599999999999</v>
      </c>
      <c r="AA29" s="4">
        <f>Y29+Z29</f>
        <v>17718.599999999999</v>
      </c>
      <c r="AB29" s="4"/>
      <c r="AC29" s="387">
        <v>19161.8</v>
      </c>
      <c r="AD29" s="4">
        <f>AB29+AC29</f>
        <v>19161.8</v>
      </c>
      <c r="AE29" s="4">
        <f>AD29-AA29</f>
        <v>1443.2000000000007</v>
      </c>
      <c r="AF29" s="5">
        <f>AE29/AA29</f>
        <v>8.1451130450487103E-2</v>
      </c>
      <c r="AJ29">
        <f>AI29-AH29</f>
        <v>0</v>
      </c>
      <c r="AK29" s="274">
        <v>2726.8</v>
      </c>
      <c r="AL29" s="388">
        <v>2562</v>
      </c>
      <c r="AM29" s="1">
        <f>AL29-AK29</f>
        <v>-164.80000000000018</v>
      </c>
      <c r="AN29">
        <f>AH29+AK29</f>
        <v>2726.8</v>
      </c>
      <c r="AO29">
        <f>AI29+AL29</f>
        <v>2562</v>
      </c>
      <c r="AP29">
        <f>AO29-AN29</f>
        <v>-164.80000000000018</v>
      </c>
      <c r="AQ29" s="10">
        <f>(AP29/AN29)*100</f>
        <v>-6.0437142438022651</v>
      </c>
      <c r="AR29" s="21" t="s">
        <v>44</v>
      </c>
      <c r="AU29" s="275">
        <v>131752</v>
      </c>
      <c r="AV29" s="275">
        <v>153113.79999999999</v>
      </c>
      <c r="AW29">
        <f>AS29+AU29</f>
        <v>131752</v>
      </c>
      <c r="AX29">
        <f>AT29+AV29</f>
        <v>153113.79999999999</v>
      </c>
      <c r="AY29" s="12">
        <f>(AX29-AW29)/AW29</f>
        <v>0.16213643815653644</v>
      </c>
      <c r="AZ29" s="2"/>
      <c r="BA29" s="60">
        <f t="shared" si="77"/>
        <v>0</v>
      </c>
      <c r="BB29" s="48"/>
      <c r="BC29" s="57"/>
      <c r="BD29" s="49"/>
      <c r="BE29" s="49"/>
      <c r="BF29">
        <f t="shared" si="82"/>
        <v>148286.09999999998</v>
      </c>
      <c r="BG29" s="117">
        <v>51164.5</v>
      </c>
      <c r="BH29" s="118">
        <v>1454.7</v>
      </c>
      <c r="BI29" s="389">
        <v>92552.1</v>
      </c>
      <c r="BJ29" s="119">
        <v>3114.8</v>
      </c>
      <c r="BK29" s="60">
        <f t="shared" si="78"/>
        <v>0</v>
      </c>
      <c r="BL29" s="48"/>
      <c r="BM29" s="57"/>
      <c r="BN29" s="49"/>
      <c r="BO29" s="49"/>
      <c r="BP29">
        <f t="shared" si="83"/>
        <v>122915.3</v>
      </c>
      <c r="BQ29" s="117">
        <v>37380.300000000003</v>
      </c>
      <c r="BR29" s="118">
        <v>2150.8000000000002</v>
      </c>
      <c r="BS29" s="146">
        <v>80784.2</v>
      </c>
      <c r="BT29" s="119">
        <v>2600</v>
      </c>
      <c r="BU29">
        <f t="shared" si="15"/>
        <v>148286.09999999998</v>
      </c>
      <c r="BV29" s="13">
        <f t="shared" si="26"/>
        <v>151400.9</v>
      </c>
      <c r="BW29" s="14">
        <f t="shared" si="16"/>
        <v>51164.5</v>
      </c>
      <c r="BX29" s="14">
        <f t="shared" si="17"/>
        <v>1454.7</v>
      </c>
      <c r="BY29" s="14">
        <f t="shared" si="90"/>
        <v>3114.8</v>
      </c>
      <c r="BZ29" s="14">
        <f t="shared" si="19"/>
        <v>92552.1</v>
      </c>
      <c r="CA29" s="1">
        <f t="shared" si="20"/>
        <v>3114.8</v>
      </c>
      <c r="CB29">
        <f t="shared" si="21"/>
        <v>122915.3</v>
      </c>
      <c r="CC29">
        <f t="shared" si="22"/>
        <v>37380.300000000003</v>
      </c>
      <c r="CD29">
        <f t="shared" si="23"/>
        <v>2150.8000000000002</v>
      </c>
      <c r="CE29">
        <f t="shared" si="24"/>
        <v>80784.2</v>
      </c>
      <c r="CF29">
        <f t="shared" si="25"/>
        <v>2600</v>
      </c>
    </row>
    <row r="30" spans="1:84" ht="24" customHeight="1" thickBot="1">
      <c r="A30" s="195">
        <v>24</v>
      </c>
      <c r="B30" s="196" t="s">
        <v>45</v>
      </c>
      <c r="C30" s="488" t="s">
        <v>89</v>
      </c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500"/>
      <c r="W30" s="18"/>
      <c r="X30" s="22" t="s">
        <v>45</v>
      </c>
      <c r="Y30" s="4"/>
      <c r="Z30" s="265">
        <v>5899.7</v>
      </c>
      <c r="AA30" s="4">
        <f>Y30+Z30</f>
        <v>5899.7</v>
      </c>
      <c r="AB30" s="4"/>
      <c r="AC30" s="265"/>
      <c r="AD30" s="4">
        <f>AB30+AC30</f>
        <v>0</v>
      </c>
      <c r="AE30" s="4">
        <f>AD30-AA30</f>
        <v>-5899.7</v>
      </c>
      <c r="AF30" s="5">
        <f>AE30/AA30</f>
        <v>-1</v>
      </c>
      <c r="AJ30">
        <f>AI30-AH30</f>
        <v>0</v>
      </c>
      <c r="AK30" s="265">
        <v>1068.116</v>
      </c>
      <c r="AL30" s="265"/>
      <c r="AM30" s="1">
        <f>AL30-AK30</f>
        <v>-1068.116</v>
      </c>
      <c r="AN30">
        <f>AH30+AK30</f>
        <v>1068.116</v>
      </c>
      <c r="AO30">
        <f>AI30+AL30</f>
        <v>0</v>
      </c>
      <c r="AP30">
        <f>AO30-AN30</f>
        <v>-1068.116</v>
      </c>
      <c r="AQ30" s="10">
        <f>(AP30/AN30)*100</f>
        <v>-100</v>
      </c>
      <c r="AR30" s="22" t="s">
        <v>45</v>
      </c>
      <c r="AU30" s="266">
        <v>53166</v>
      </c>
      <c r="AV30" s="266"/>
      <c r="AW30">
        <f>AS30+AU30</f>
        <v>53166</v>
      </c>
      <c r="AX30">
        <f>AT30+AV30</f>
        <v>0</v>
      </c>
      <c r="AY30" s="12">
        <f>(AX30-AW30)/AW30</f>
        <v>-1</v>
      </c>
      <c r="AZ30" s="3"/>
      <c r="BA30" s="60">
        <f t="shared" si="77"/>
        <v>0</v>
      </c>
      <c r="BB30" s="6"/>
      <c r="BC30" s="6"/>
      <c r="BD30" s="6"/>
      <c r="BE30" s="1"/>
      <c r="BF30">
        <f t="shared" si="82"/>
        <v>0</v>
      </c>
      <c r="BG30" s="267"/>
      <c r="BH30" s="267"/>
      <c r="BI30" s="265"/>
      <c r="BJ30" s="119"/>
      <c r="BK30" s="60">
        <f t="shared" si="78"/>
        <v>0</v>
      </c>
      <c r="BL30" s="70"/>
      <c r="BM30" s="70"/>
      <c r="BN30" s="6"/>
      <c r="BO30" s="70"/>
      <c r="BP30">
        <f t="shared" si="83"/>
        <v>52789.334000000003</v>
      </c>
      <c r="BQ30" s="267">
        <v>5436.9639999999999</v>
      </c>
      <c r="BR30" s="267">
        <v>334.9</v>
      </c>
      <c r="BS30" s="265">
        <v>47017.47</v>
      </c>
      <c r="BT30" s="119"/>
      <c r="BU30">
        <f t="shared" si="15"/>
        <v>0</v>
      </c>
      <c r="BV30" s="13">
        <f t="shared" si="26"/>
        <v>0</v>
      </c>
      <c r="BW30" s="14">
        <f t="shared" si="16"/>
        <v>0</v>
      </c>
      <c r="BX30" s="14">
        <f t="shared" si="17"/>
        <v>0</v>
      </c>
      <c r="BY30" s="14">
        <f t="shared" si="90"/>
        <v>0</v>
      </c>
      <c r="BZ30" s="14">
        <f t="shared" si="19"/>
        <v>0</v>
      </c>
      <c r="CA30" s="1">
        <f t="shared" si="20"/>
        <v>0</v>
      </c>
      <c r="CB30">
        <f t="shared" si="21"/>
        <v>52789.334000000003</v>
      </c>
      <c r="CC30">
        <f t="shared" si="22"/>
        <v>5436.9639999999999</v>
      </c>
      <c r="CD30">
        <f t="shared" si="23"/>
        <v>334.9</v>
      </c>
      <c r="CE30">
        <f t="shared" si="24"/>
        <v>47017.47</v>
      </c>
      <c r="CF30">
        <f t="shared" si="25"/>
        <v>0</v>
      </c>
    </row>
    <row r="31" spans="1:84" ht="21.6" customHeight="1" thickBot="1">
      <c r="A31" s="228">
        <v>25</v>
      </c>
      <c r="B31" s="229" t="s">
        <v>46</v>
      </c>
      <c r="C31" s="488" t="s">
        <v>87</v>
      </c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500"/>
      <c r="W31" s="17"/>
      <c r="X31" s="21" t="s">
        <v>46</v>
      </c>
      <c r="Y31" s="4"/>
      <c r="Z31" s="156">
        <v>7381.5</v>
      </c>
      <c r="AA31" s="4">
        <f t="shared" ref="AA31:AA38" si="106">Y31+Z31</f>
        <v>7381.5</v>
      </c>
      <c r="AB31" s="4"/>
      <c r="AC31" s="156"/>
      <c r="AD31" s="4">
        <f t="shared" si="44"/>
        <v>0</v>
      </c>
      <c r="AE31" s="4">
        <f t="shared" si="45"/>
        <v>-7381.5</v>
      </c>
      <c r="AF31" s="5">
        <f t="shared" si="46"/>
        <v>-1</v>
      </c>
      <c r="AJ31">
        <f t="shared" si="47"/>
        <v>0</v>
      </c>
      <c r="AK31" s="104">
        <v>658.6</v>
      </c>
      <c r="AL31" s="104"/>
      <c r="AM31" s="1">
        <f t="shared" si="48"/>
        <v>-658.6</v>
      </c>
      <c r="AN31">
        <f t="shared" si="49"/>
        <v>658.6</v>
      </c>
      <c r="AO31">
        <f t="shared" si="49"/>
        <v>0</v>
      </c>
      <c r="AP31">
        <f t="shared" si="50"/>
        <v>-658.6</v>
      </c>
      <c r="AQ31" s="10">
        <f t="shared" si="51"/>
        <v>-100</v>
      </c>
      <c r="AR31" s="21" t="s">
        <v>46</v>
      </c>
      <c r="AU31" s="157">
        <v>29877</v>
      </c>
      <c r="AV31" s="157"/>
      <c r="AW31">
        <f t="shared" si="52"/>
        <v>29877</v>
      </c>
      <c r="AX31">
        <f t="shared" si="52"/>
        <v>0</v>
      </c>
      <c r="AY31" s="12">
        <f t="shared" si="53"/>
        <v>-1</v>
      </c>
      <c r="AZ31" s="2"/>
      <c r="BA31" s="60">
        <f t="shared" si="77"/>
        <v>0</v>
      </c>
      <c r="BB31" s="6"/>
      <c r="BC31" s="6"/>
      <c r="BD31" s="6"/>
      <c r="BE31" s="1"/>
      <c r="BF31">
        <f t="shared" si="82"/>
        <v>0</v>
      </c>
      <c r="BG31" s="158"/>
      <c r="BH31" s="159"/>
      <c r="BI31" s="6"/>
      <c r="BJ31" s="159"/>
      <c r="BK31" s="60">
        <f t="shared" si="78"/>
        <v>0</v>
      </c>
      <c r="BL31" s="105"/>
      <c r="BM31" s="106"/>
      <c r="BN31" s="6"/>
      <c r="BO31" s="106"/>
      <c r="BP31">
        <f t="shared" si="83"/>
        <v>28435</v>
      </c>
      <c r="BQ31" s="158">
        <v>7664</v>
      </c>
      <c r="BR31" s="159">
        <v>6306</v>
      </c>
      <c r="BS31" s="6"/>
      <c r="BT31" s="159">
        <v>14465</v>
      </c>
      <c r="BU31">
        <f t="shared" si="15"/>
        <v>0</v>
      </c>
      <c r="BV31" s="13">
        <f t="shared" si="26"/>
        <v>0</v>
      </c>
      <c r="BW31" s="14">
        <f t="shared" si="16"/>
        <v>0</v>
      </c>
      <c r="BX31" s="14">
        <f t="shared" si="17"/>
        <v>0</v>
      </c>
      <c r="BY31" s="14">
        <f t="shared" si="90"/>
        <v>0</v>
      </c>
      <c r="BZ31" s="14">
        <f t="shared" si="19"/>
        <v>0</v>
      </c>
      <c r="CA31" s="1">
        <f t="shared" si="20"/>
        <v>0</v>
      </c>
      <c r="CB31">
        <f t="shared" si="21"/>
        <v>28435</v>
      </c>
      <c r="CC31">
        <f t="shared" si="22"/>
        <v>7664</v>
      </c>
      <c r="CD31">
        <f t="shared" si="23"/>
        <v>6306</v>
      </c>
      <c r="CE31">
        <f t="shared" si="24"/>
        <v>0</v>
      </c>
      <c r="CF31">
        <f t="shared" si="25"/>
        <v>14465</v>
      </c>
    </row>
    <row r="32" spans="1:84" ht="22.9" customHeight="1">
      <c r="A32" s="195">
        <v>26</v>
      </c>
      <c r="B32" s="196" t="s">
        <v>57</v>
      </c>
      <c r="C32" s="215">
        <f t="shared" ref="C32" si="107">AH32+AK32</f>
        <v>2641.3</v>
      </c>
      <c r="D32" s="216">
        <f t="shared" ref="D32" si="108">AI32+AL32</f>
        <v>1950.1</v>
      </c>
      <c r="E32" s="217">
        <f t="shared" ref="E32" si="109">(D32-C32)/C32</f>
        <v>-0.26168931965320114</v>
      </c>
      <c r="F32" s="218">
        <f t="shared" ref="F32" si="110">Y32+Z32</f>
        <v>11821.2</v>
      </c>
      <c r="G32" s="219">
        <f t="shared" ref="G32" si="111">AB32+AC32</f>
        <v>7759.8</v>
      </c>
      <c r="H32" s="220">
        <f t="shared" ref="H32" si="112">(G32-F32)/F32</f>
        <v>-0.34356918079382809</v>
      </c>
      <c r="I32" s="221">
        <f t="shared" ref="I32" si="113">AT32+AV32</f>
        <v>111130.3</v>
      </c>
      <c r="J32" s="222">
        <f t="shared" ref="J32" si="114">(I32-AW32)/AW32</f>
        <v>-2.6745381585192997E-2</v>
      </c>
      <c r="K32" s="221">
        <f t="shared" ref="K32" si="115">BA32+BF32</f>
        <v>98267.5</v>
      </c>
      <c r="L32" s="212">
        <f t="shared" si="99"/>
        <v>0.86270384207842643</v>
      </c>
      <c r="M32" s="223">
        <f t="shared" ref="M32" si="116">BB32+BG32</f>
        <v>14023</v>
      </c>
      <c r="N32" s="224">
        <f t="shared" si="100"/>
        <v>-0.15534272979159136</v>
      </c>
      <c r="O32" s="208">
        <f t="shared" ref="O32" si="117">BC32+BH32</f>
        <v>726.8</v>
      </c>
      <c r="P32" s="209">
        <f t="shared" si="101"/>
        <v>0.92397660818713445</v>
      </c>
      <c r="Q32" s="210">
        <f t="shared" ref="Q32" si="118">BD32+BI32</f>
        <v>0</v>
      </c>
      <c r="R32" s="209"/>
      <c r="S32" s="225">
        <f t="shared" ref="S32" si="119">BE32+BJ32</f>
        <v>83517.7</v>
      </c>
      <c r="T32" s="212">
        <f t="shared" si="105"/>
        <v>2.3614784528949548</v>
      </c>
      <c r="U32" s="226">
        <f t="shared" ref="U32" si="120">K32/I32</f>
        <v>0.88425478919790546</v>
      </c>
      <c r="V32" s="226">
        <f t="shared" ref="V32" si="121">M32/I32</f>
        <v>0.1261852078146104</v>
      </c>
      <c r="W32" s="18"/>
      <c r="X32" s="22" t="s">
        <v>57</v>
      </c>
      <c r="Y32" s="4"/>
      <c r="Z32" s="332">
        <v>11821.2</v>
      </c>
      <c r="AA32" s="4">
        <f t="shared" si="106"/>
        <v>11821.2</v>
      </c>
      <c r="AB32" s="4"/>
      <c r="AC32" s="325">
        <v>7759.8</v>
      </c>
      <c r="AD32" s="4">
        <f t="shared" si="44"/>
        <v>7759.8</v>
      </c>
      <c r="AE32" s="4">
        <f t="shared" si="45"/>
        <v>-4061.4000000000005</v>
      </c>
      <c r="AF32" s="5">
        <f t="shared" si="46"/>
        <v>-0.34356918079382809</v>
      </c>
      <c r="AJ32">
        <f t="shared" si="47"/>
        <v>0</v>
      </c>
      <c r="AK32" s="332">
        <v>2641.3</v>
      </c>
      <c r="AL32" s="325">
        <v>1950.1</v>
      </c>
      <c r="AM32" s="1">
        <f t="shared" si="48"/>
        <v>-691.20000000000027</v>
      </c>
      <c r="AN32">
        <f t="shared" si="49"/>
        <v>2641.3</v>
      </c>
      <c r="AO32">
        <f t="shared" si="49"/>
        <v>1950.1</v>
      </c>
      <c r="AP32">
        <f t="shared" si="50"/>
        <v>-691.20000000000027</v>
      </c>
      <c r="AQ32" s="10">
        <f t="shared" si="51"/>
        <v>-26.168931965320112</v>
      </c>
      <c r="AR32" s="22" t="s">
        <v>57</v>
      </c>
      <c r="AU32" s="333">
        <v>114184.2</v>
      </c>
      <c r="AV32" s="326">
        <v>111130.3</v>
      </c>
      <c r="AW32">
        <f t="shared" si="52"/>
        <v>114184.2</v>
      </c>
      <c r="AX32">
        <f t="shared" si="52"/>
        <v>111130.3</v>
      </c>
      <c r="AY32" s="12">
        <f t="shared" si="53"/>
        <v>-2.6745381585192997E-2</v>
      </c>
      <c r="AZ32" s="3"/>
      <c r="BA32" s="60">
        <f t="shared" si="77"/>
        <v>0</v>
      </c>
      <c r="BB32" s="6"/>
      <c r="BC32" s="6"/>
      <c r="BD32" s="6"/>
      <c r="BE32" s="1"/>
      <c r="BF32">
        <f t="shared" si="82"/>
        <v>98267.5</v>
      </c>
      <c r="BG32" s="77">
        <v>14023</v>
      </c>
      <c r="BH32" s="438">
        <v>726.8</v>
      </c>
      <c r="BI32" s="14"/>
      <c r="BJ32" s="103">
        <v>83517.7</v>
      </c>
      <c r="BK32" s="60">
        <f t="shared" si="78"/>
        <v>0</v>
      </c>
      <c r="BL32" s="128"/>
      <c r="BM32" s="81"/>
      <c r="BN32" s="14"/>
      <c r="BO32" s="137"/>
      <c r="BP32">
        <f t="shared" si="83"/>
        <v>52755.299999999996</v>
      </c>
      <c r="BQ32" s="135">
        <v>16602</v>
      </c>
      <c r="BR32" s="334">
        <v>786.6</v>
      </c>
      <c r="BS32" s="14"/>
      <c r="BT32" s="136">
        <v>35366.699999999997</v>
      </c>
      <c r="BU32">
        <f t="shared" si="15"/>
        <v>98267.5</v>
      </c>
      <c r="BV32" s="13">
        <f t="shared" si="26"/>
        <v>181785.2</v>
      </c>
      <c r="BW32" s="14">
        <f t="shared" si="16"/>
        <v>14023</v>
      </c>
      <c r="BX32" s="14">
        <f t="shared" si="17"/>
        <v>726.8</v>
      </c>
      <c r="BY32" s="14">
        <f t="shared" si="90"/>
        <v>83517.7</v>
      </c>
      <c r="BZ32" s="14">
        <f t="shared" si="19"/>
        <v>0</v>
      </c>
      <c r="CA32" s="1">
        <f t="shared" si="20"/>
        <v>83517.7</v>
      </c>
      <c r="CB32">
        <f t="shared" si="21"/>
        <v>52755.299999999996</v>
      </c>
      <c r="CC32">
        <f t="shared" si="22"/>
        <v>16602</v>
      </c>
      <c r="CD32">
        <f t="shared" si="23"/>
        <v>786.6</v>
      </c>
      <c r="CE32">
        <f t="shared" si="24"/>
        <v>0</v>
      </c>
      <c r="CF32">
        <f t="shared" si="25"/>
        <v>35366.699999999997</v>
      </c>
    </row>
    <row r="33" spans="1:84" ht="19.899999999999999" customHeight="1">
      <c r="A33" s="195">
        <v>27</v>
      </c>
      <c r="B33" s="196" t="s">
        <v>47</v>
      </c>
      <c r="C33" s="179">
        <f t="shared" si="91"/>
        <v>2084.9699999999998</v>
      </c>
      <c r="D33" s="180">
        <f t="shared" si="92"/>
        <v>1997.3</v>
      </c>
      <c r="E33" s="181">
        <f t="shared" si="93"/>
        <v>-4.2048566646042798E-2</v>
      </c>
      <c r="F33" s="182">
        <f t="shared" si="94"/>
        <v>8589.5</v>
      </c>
      <c r="G33" s="183">
        <f t="shared" si="95"/>
        <v>7710.1</v>
      </c>
      <c r="H33" s="184">
        <f t="shared" si="96"/>
        <v>-0.10238081378427145</v>
      </c>
      <c r="I33" s="185">
        <f t="shared" si="97"/>
        <v>140041</v>
      </c>
      <c r="J33" s="186">
        <f t="shared" si="98"/>
        <v>0.13620302871723725</v>
      </c>
      <c r="K33" s="185">
        <f t="shared" si="33"/>
        <v>124483.9</v>
      </c>
      <c r="L33" s="187">
        <f t="shared" si="99"/>
        <v>0.14116422972911027</v>
      </c>
      <c r="M33" s="188">
        <f t="shared" si="35"/>
        <v>30939.1</v>
      </c>
      <c r="N33" s="189">
        <f t="shared" si="100"/>
        <v>0.10127073396454754</v>
      </c>
      <c r="O33" s="190">
        <f t="shared" si="37"/>
        <v>6656.1</v>
      </c>
      <c r="P33" s="191">
        <f t="shared" si="101"/>
        <v>1.3534160227734853</v>
      </c>
      <c r="Q33" s="236">
        <f t="shared" si="39"/>
        <v>53921.7</v>
      </c>
      <c r="R33" s="191"/>
      <c r="S33" s="192">
        <f t="shared" si="40"/>
        <v>32967</v>
      </c>
      <c r="T33" s="187">
        <f t="shared" si="105"/>
        <v>0.45748105797785238</v>
      </c>
      <c r="U33" s="193">
        <f t="shared" si="102"/>
        <v>0.88891039052848808</v>
      </c>
      <c r="V33" s="194">
        <f t="shared" si="103"/>
        <v>0.2209288708306853</v>
      </c>
      <c r="W33" s="18"/>
      <c r="X33" s="22" t="s">
        <v>47</v>
      </c>
      <c r="Y33" s="4"/>
      <c r="Z33" s="370">
        <v>8589.5</v>
      </c>
      <c r="AA33" s="4">
        <f t="shared" si="106"/>
        <v>8589.5</v>
      </c>
      <c r="AB33" s="4"/>
      <c r="AC33" s="370">
        <v>7710.1</v>
      </c>
      <c r="AD33" s="4">
        <f t="shared" si="44"/>
        <v>7710.1</v>
      </c>
      <c r="AE33" s="4">
        <f t="shared" si="45"/>
        <v>-879.39999999999964</v>
      </c>
      <c r="AF33" s="5">
        <f t="shared" si="46"/>
        <v>-0.10238081378427145</v>
      </c>
      <c r="AJ33">
        <f t="shared" si="47"/>
        <v>0</v>
      </c>
      <c r="AK33" s="369">
        <v>2084.9699999999998</v>
      </c>
      <c r="AL33" s="420">
        <v>1997.3</v>
      </c>
      <c r="AM33" s="1">
        <f t="shared" si="48"/>
        <v>-87.669999999999845</v>
      </c>
      <c r="AN33">
        <f t="shared" si="49"/>
        <v>2084.9699999999998</v>
      </c>
      <c r="AO33">
        <f t="shared" si="49"/>
        <v>1997.3</v>
      </c>
      <c r="AP33">
        <f t="shared" si="50"/>
        <v>-87.669999999999845</v>
      </c>
      <c r="AQ33" s="10">
        <f t="shared" si="51"/>
        <v>-4.2048566646042795</v>
      </c>
      <c r="AR33" s="22" t="s">
        <v>47</v>
      </c>
      <c r="AU33" s="166">
        <f>120865.7+2387.8</f>
        <v>123253.5</v>
      </c>
      <c r="AV33" s="166">
        <f>134603.4+5437.6</f>
        <v>140041</v>
      </c>
      <c r="AW33">
        <f t="shared" si="52"/>
        <v>123253.5</v>
      </c>
      <c r="AX33">
        <f t="shared" si="52"/>
        <v>140041</v>
      </c>
      <c r="AY33" s="12">
        <f t="shared" si="53"/>
        <v>0.13620302871723725</v>
      </c>
      <c r="AZ33" s="2"/>
      <c r="BA33" s="60">
        <f t="shared" si="77"/>
        <v>0</v>
      </c>
      <c r="BB33" s="6"/>
      <c r="BC33" s="6"/>
      <c r="BD33" s="6"/>
      <c r="BE33" s="1"/>
      <c r="BF33">
        <f t="shared" si="82"/>
        <v>124483.9</v>
      </c>
      <c r="BG33" s="129">
        <v>30939.1</v>
      </c>
      <c r="BH33" s="129">
        <v>6656.1</v>
      </c>
      <c r="BI33" s="420">
        <v>53921.7</v>
      </c>
      <c r="BJ33" s="387">
        <v>32967</v>
      </c>
      <c r="BK33" s="60">
        <f t="shared" si="78"/>
        <v>0</v>
      </c>
      <c r="BL33" s="129"/>
      <c r="BM33" s="130"/>
      <c r="BN33" s="14"/>
      <c r="BO33" s="131"/>
      <c r="BP33">
        <f t="shared" si="83"/>
        <v>109085</v>
      </c>
      <c r="BQ33" s="129">
        <v>28094</v>
      </c>
      <c r="BR33" s="129">
        <v>4918</v>
      </c>
      <c r="BS33" s="371">
        <v>4011</v>
      </c>
      <c r="BT33" s="372">
        <v>72062</v>
      </c>
      <c r="BU33">
        <f t="shared" si="15"/>
        <v>124483.9</v>
      </c>
      <c r="BV33" s="13">
        <f t="shared" si="26"/>
        <v>157450.9</v>
      </c>
      <c r="BW33" s="14">
        <f t="shared" si="16"/>
        <v>30939.1</v>
      </c>
      <c r="BX33" s="14">
        <f t="shared" si="17"/>
        <v>6656.1</v>
      </c>
      <c r="BY33" s="14">
        <f t="shared" si="90"/>
        <v>32967</v>
      </c>
      <c r="BZ33" s="14">
        <f t="shared" si="19"/>
        <v>53921.7</v>
      </c>
      <c r="CA33" s="1">
        <f t="shared" si="20"/>
        <v>32967</v>
      </c>
      <c r="CB33">
        <f t="shared" si="21"/>
        <v>109085</v>
      </c>
      <c r="CC33">
        <f t="shared" si="22"/>
        <v>28094</v>
      </c>
      <c r="CD33">
        <f t="shared" si="23"/>
        <v>4918</v>
      </c>
      <c r="CE33">
        <f t="shared" si="24"/>
        <v>4011</v>
      </c>
      <c r="CF33">
        <f t="shared" si="25"/>
        <v>72062</v>
      </c>
    </row>
    <row r="34" spans="1:84" ht="24" customHeight="1">
      <c r="A34" s="195">
        <v>28</v>
      </c>
      <c r="B34" s="196" t="s">
        <v>48</v>
      </c>
      <c r="C34" s="488" t="s">
        <v>87</v>
      </c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500"/>
      <c r="W34" s="18"/>
      <c r="X34" s="22" t="s">
        <v>48</v>
      </c>
      <c r="Y34" s="4"/>
      <c r="Z34" s="325">
        <v>27619</v>
      </c>
      <c r="AA34" s="4">
        <f t="shared" si="106"/>
        <v>27619</v>
      </c>
      <c r="AB34" s="4"/>
      <c r="AC34" s="325"/>
      <c r="AD34" s="4">
        <f t="shared" si="44"/>
        <v>0</v>
      </c>
      <c r="AE34" s="4">
        <f t="shared" si="45"/>
        <v>-27619</v>
      </c>
      <c r="AF34" s="5">
        <f t="shared" si="46"/>
        <v>-1</v>
      </c>
      <c r="AJ34">
        <f t="shared" si="47"/>
        <v>0</v>
      </c>
      <c r="AK34" s="325">
        <v>2243.8000000000002</v>
      </c>
      <c r="AL34" s="325"/>
      <c r="AM34" s="1">
        <f t="shared" si="48"/>
        <v>-2243.8000000000002</v>
      </c>
      <c r="AN34">
        <f t="shared" si="49"/>
        <v>2243.8000000000002</v>
      </c>
      <c r="AO34">
        <f t="shared" si="49"/>
        <v>0</v>
      </c>
      <c r="AP34">
        <f t="shared" si="50"/>
        <v>-2243.8000000000002</v>
      </c>
      <c r="AQ34" s="10">
        <f t="shared" si="51"/>
        <v>-100</v>
      </c>
      <c r="AR34" s="22" t="s">
        <v>48</v>
      </c>
      <c r="AU34" s="326">
        <v>103873.5</v>
      </c>
      <c r="AV34" s="326"/>
      <c r="AW34">
        <f t="shared" si="52"/>
        <v>103873.5</v>
      </c>
      <c r="AX34">
        <f t="shared" si="52"/>
        <v>0</v>
      </c>
      <c r="AY34" s="12">
        <f t="shared" si="53"/>
        <v>-1</v>
      </c>
      <c r="AZ34" s="2"/>
      <c r="BA34" s="60">
        <f t="shared" si="77"/>
        <v>0</v>
      </c>
      <c r="BB34" s="6"/>
      <c r="BC34" s="6"/>
      <c r="BD34" s="6"/>
      <c r="BE34" s="1"/>
      <c r="BF34">
        <f t="shared" si="82"/>
        <v>0</v>
      </c>
      <c r="BG34" s="77"/>
      <c r="BH34" s="164"/>
      <c r="BJ34" s="327"/>
      <c r="BK34" s="60">
        <f t="shared" si="78"/>
        <v>0</v>
      </c>
      <c r="BL34" s="121"/>
      <c r="BM34" s="121"/>
      <c r="BO34" s="122"/>
      <c r="BP34">
        <f t="shared" si="83"/>
        <v>98684.2</v>
      </c>
      <c r="BQ34" s="77">
        <v>22378</v>
      </c>
      <c r="BR34" s="164">
        <v>546.29999999999995</v>
      </c>
      <c r="BT34" s="327">
        <v>75759.899999999994</v>
      </c>
      <c r="BU34">
        <f t="shared" si="15"/>
        <v>0</v>
      </c>
      <c r="BV34" s="13">
        <f t="shared" si="26"/>
        <v>0</v>
      </c>
      <c r="BW34" s="14">
        <f t="shared" si="16"/>
        <v>0</v>
      </c>
      <c r="BX34" s="14">
        <f t="shared" si="17"/>
        <v>0</v>
      </c>
      <c r="BY34" s="14">
        <f t="shared" si="90"/>
        <v>0</v>
      </c>
      <c r="BZ34" s="14">
        <f t="shared" si="19"/>
        <v>0</v>
      </c>
      <c r="CA34" s="1">
        <f t="shared" si="20"/>
        <v>0</v>
      </c>
      <c r="CB34">
        <f t="shared" si="21"/>
        <v>98684.2</v>
      </c>
      <c r="CC34">
        <f t="shared" si="22"/>
        <v>22378</v>
      </c>
      <c r="CD34">
        <f t="shared" si="23"/>
        <v>546.29999999999995</v>
      </c>
      <c r="CE34">
        <f t="shared" si="24"/>
        <v>0</v>
      </c>
      <c r="CF34">
        <f t="shared" si="25"/>
        <v>75759.899999999994</v>
      </c>
    </row>
    <row r="35" spans="1:84" ht="21.6" customHeight="1">
      <c r="A35" s="228">
        <v>29</v>
      </c>
      <c r="B35" s="229" t="s">
        <v>58</v>
      </c>
      <c r="C35" s="197">
        <f t="shared" ref="C34:D38" si="122">AH35+AK35</f>
        <v>4035.4</v>
      </c>
      <c r="D35" s="198">
        <f t="shared" si="122"/>
        <v>3323.8</v>
      </c>
      <c r="E35" s="199">
        <f t="shared" ref="E34:E39" si="123">(D35-C35)/C35</f>
        <v>-0.17633939634237</v>
      </c>
      <c r="F35" s="200">
        <f t="shared" ref="F34:F39" si="124">Y35+Z35</f>
        <v>22057.5</v>
      </c>
      <c r="G35" s="201">
        <f t="shared" ref="G34:G39" si="125">AB35+AC35</f>
        <v>14837.6</v>
      </c>
      <c r="H35" s="202">
        <f t="shared" ref="H34:H39" si="126">(G35-F35)/F35</f>
        <v>-0.3273217726396917</v>
      </c>
      <c r="I35" s="203">
        <f t="shared" ref="I34:I39" si="127">AT35+AV35</f>
        <v>164735.4</v>
      </c>
      <c r="J35" s="204">
        <f t="shared" ref="J34:J39" si="128">(I35-AW35)/AW35</f>
        <v>4.9540136442753346E-2</v>
      </c>
      <c r="K35" s="203">
        <f t="shared" si="33"/>
        <v>144959.40000000002</v>
      </c>
      <c r="L35" s="187">
        <f t="shared" si="99"/>
        <v>-2.8587626503262655E-2</v>
      </c>
      <c r="M35" s="206">
        <f t="shared" si="35"/>
        <v>33503.9</v>
      </c>
      <c r="N35" s="189">
        <f t="shared" si="100"/>
        <v>0.28663210445468518</v>
      </c>
      <c r="O35" s="208">
        <f t="shared" si="37"/>
        <v>465</v>
      </c>
      <c r="P35" s="209">
        <f t="shared" si="101"/>
        <v>1.6360220388001098E-2</v>
      </c>
      <c r="Q35" s="210">
        <f t="shared" si="39"/>
        <v>73670.2</v>
      </c>
      <c r="R35" s="209"/>
      <c r="S35" s="211">
        <v>175.4</v>
      </c>
      <c r="T35" s="212">
        <f t="shared" si="105"/>
        <v>0.59994695045494006</v>
      </c>
      <c r="U35" s="193">
        <f t="shared" ref="U34:U39" si="129">K35/I35</f>
        <v>0.87995294271905145</v>
      </c>
      <c r="V35" s="194">
        <f t="shared" ref="V34:V39" si="130">M35/I35</f>
        <v>0.20338008709724809</v>
      </c>
      <c r="W35" s="17"/>
      <c r="X35" s="21" t="s">
        <v>58</v>
      </c>
      <c r="Y35" s="4"/>
      <c r="Z35" s="75">
        <v>22057.5</v>
      </c>
      <c r="AA35" s="4">
        <f t="shared" si="106"/>
        <v>22057.5</v>
      </c>
      <c r="AB35" s="4"/>
      <c r="AC35" s="325">
        <v>14837.6</v>
      </c>
      <c r="AD35" s="4">
        <f t="shared" si="44"/>
        <v>14837.6</v>
      </c>
      <c r="AE35" s="4">
        <f t="shared" si="45"/>
        <v>-7219.9</v>
      </c>
      <c r="AF35" s="5">
        <f t="shared" si="46"/>
        <v>-0.3273217726396917</v>
      </c>
      <c r="AJ35">
        <f t="shared" si="47"/>
        <v>0</v>
      </c>
      <c r="AK35" s="75">
        <v>4035.4</v>
      </c>
      <c r="AL35" s="325">
        <v>3323.8</v>
      </c>
      <c r="AM35" s="1">
        <f t="shared" si="48"/>
        <v>-711.59999999999991</v>
      </c>
      <c r="AN35">
        <f t="shared" si="49"/>
        <v>4035.4</v>
      </c>
      <c r="AO35">
        <f t="shared" si="49"/>
        <v>3323.8</v>
      </c>
      <c r="AP35">
        <f t="shared" si="50"/>
        <v>-711.59999999999991</v>
      </c>
      <c r="AQ35" s="10">
        <f t="shared" si="51"/>
        <v>-17.633939634236999</v>
      </c>
      <c r="AR35" s="21" t="s">
        <v>58</v>
      </c>
      <c r="AU35" s="76">
        <v>156959.6</v>
      </c>
      <c r="AV35" s="326">
        <v>164735.4</v>
      </c>
      <c r="AW35">
        <f t="shared" si="52"/>
        <v>156959.6</v>
      </c>
      <c r="AX35">
        <f t="shared" si="52"/>
        <v>164735.4</v>
      </c>
      <c r="AY35" s="12">
        <f t="shared" si="53"/>
        <v>4.9540136442753346E-2</v>
      </c>
      <c r="AZ35" s="2"/>
      <c r="BA35" s="60">
        <f t="shared" si="77"/>
        <v>0</v>
      </c>
      <c r="BB35" s="6"/>
      <c r="BC35" s="6"/>
      <c r="BD35" s="6"/>
      <c r="BE35" s="1"/>
      <c r="BF35">
        <f t="shared" si="82"/>
        <v>144959.40000000002</v>
      </c>
      <c r="BG35" s="77">
        <v>33503.9</v>
      </c>
      <c r="BH35" s="164">
        <v>465</v>
      </c>
      <c r="BI35" s="400">
        <v>73670.2</v>
      </c>
      <c r="BJ35" s="165">
        <v>37320.300000000003</v>
      </c>
      <c r="BK35" s="60">
        <f t="shared" si="78"/>
        <v>0</v>
      </c>
      <c r="BL35" s="79"/>
      <c r="BM35" s="79"/>
      <c r="BO35" s="79"/>
      <c r="BP35">
        <f t="shared" si="83"/>
        <v>149225.4</v>
      </c>
      <c r="BQ35" s="77">
        <v>26040</v>
      </c>
      <c r="BR35" s="164">
        <v>28422.6</v>
      </c>
      <c r="BS35" s="110">
        <v>32556.799999999999</v>
      </c>
      <c r="BT35" s="165">
        <v>62206</v>
      </c>
      <c r="BU35">
        <f t="shared" si="15"/>
        <v>144959.40000000002</v>
      </c>
      <c r="BV35" s="13">
        <f t="shared" si="26"/>
        <v>182279.7</v>
      </c>
      <c r="BW35" s="14">
        <f t="shared" si="16"/>
        <v>33503.9</v>
      </c>
      <c r="BX35" s="14">
        <f t="shared" si="17"/>
        <v>465</v>
      </c>
      <c r="BY35" s="14">
        <f t="shared" si="90"/>
        <v>37320.300000000003</v>
      </c>
      <c r="BZ35" s="14">
        <f t="shared" si="19"/>
        <v>73670.2</v>
      </c>
      <c r="CA35" s="1">
        <f t="shared" si="20"/>
        <v>37320.300000000003</v>
      </c>
      <c r="CB35">
        <f t="shared" si="21"/>
        <v>149225.4</v>
      </c>
      <c r="CC35">
        <f t="shared" si="22"/>
        <v>26040</v>
      </c>
      <c r="CD35">
        <f t="shared" si="23"/>
        <v>28422.6</v>
      </c>
      <c r="CE35">
        <f t="shared" si="24"/>
        <v>32556.799999999999</v>
      </c>
      <c r="CF35">
        <f t="shared" si="25"/>
        <v>62206</v>
      </c>
    </row>
    <row r="36" spans="1:84" ht="21.6" customHeight="1">
      <c r="A36" s="195">
        <v>30</v>
      </c>
      <c r="B36" s="196" t="s">
        <v>49</v>
      </c>
      <c r="C36" s="215">
        <f t="shared" si="122"/>
        <v>2371.1999999999998</v>
      </c>
      <c r="D36" s="216">
        <f t="shared" si="122"/>
        <v>2039.9</v>
      </c>
      <c r="E36" s="217">
        <f t="shared" si="123"/>
        <v>-0.13971828609986495</v>
      </c>
      <c r="F36" s="218">
        <f t="shared" si="124"/>
        <v>11020.3</v>
      </c>
      <c r="G36" s="219">
        <f t="shared" si="125"/>
        <v>4842.2</v>
      </c>
      <c r="H36" s="220">
        <f t="shared" si="126"/>
        <v>-0.56061087266226872</v>
      </c>
      <c r="I36" s="221">
        <f t="shared" si="127"/>
        <v>119195</v>
      </c>
      <c r="J36" s="222">
        <f t="shared" si="128"/>
        <v>-3.2334534035732013E-2</v>
      </c>
      <c r="K36" s="221">
        <f t="shared" si="33"/>
        <v>128417.60000000001</v>
      </c>
      <c r="L36" s="212">
        <f t="shared" si="99"/>
        <v>4.9290273660540729E-2</v>
      </c>
      <c r="M36" s="223">
        <f t="shared" si="35"/>
        <v>12086.6</v>
      </c>
      <c r="N36" s="224">
        <f t="shared" si="100"/>
        <v>-0.19403323464298095</v>
      </c>
      <c r="O36" s="208">
        <f t="shared" si="37"/>
        <v>6577.9</v>
      </c>
      <c r="P36" s="209">
        <f t="shared" si="101"/>
        <v>4.0471912877622591</v>
      </c>
      <c r="Q36" s="210">
        <f t="shared" si="39"/>
        <v>0</v>
      </c>
      <c r="R36" s="209"/>
      <c r="S36" s="225">
        <f>BE36+BJ36</f>
        <v>109753.1</v>
      </c>
      <c r="T36" s="212">
        <f t="shared" si="105"/>
        <v>1.0377218983864944</v>
      </c>
      <c r="U36" s="226">
        <f t="shared" si="129"/>
        <v>1.077374050924955</v>
      </c>
      <c r="V36" s="227">
        <f t="shared" si="130"/>
        <v>0.10140190444230043</v>
      </c>
      <c r="W36" s="18"/>
      <c r="X36" s="22" t="s">
        <v>49</v>
      </c>
      <c r="Y36" s="4"/>
      <c r="Z36" s="300">
        <v>11020.3</v>
      </c>
      <c r="AA36" s="4">
        <f t="shared" si="106"/>
        <v>11020.3</v>
      </c>
      <c r="AB36" s="4"/>
      <c r="AC36" s="300">
        <v>4842.2</v>
      </c>
      <c r="AD36" s="4">
        <f t="shared" si="44"/>
        <v>4842.2</v>
      </c>
      <c r="AE36" s="4">
        <f t="shared" si="45"/>
        <v>-6178.0999999999995</v>
      </c>
      <c r="AF36" s="5">
        <f t="shared" si="46"/>
        <v>-0.56061087266226872</v>
      </c>
      <c r="AJ36">
        <f t="shared" si="47"/>
        <v>0</v>
      </c>
      <c r="AK36" s="300">
        <v>2371.1999999999998</v>
      </c>
      <c r="AL36" s="300">
        <v>2039.9</v>
      </c>
      <c r="AM36" s="1">
        <f t="shared" si="48"/>
        <v>-331.29999999999973</v>
      </c>
      <c r="AN36">
        <f t="shared" si="49"/>
        <v>2371.1999999999998</v>
      </c>
      <c r="AO36">
        <f t="shared" si="49"/>
        <v>2039.9</v>
      </c>
      <c r="AP36">
        <f t="shared" si="50"/>
        <v>-331.29999999999973</v>
      </c>
      <c r="AQ36" s="10">
        <f t="shared" si="51"/>
        <v>-13.971828609986495</v>
      </c>
      <c r="AR36" s="22" t="s">
        <v>49</v>
      </c>
      <c r="AU36" s="301">
        <v>123177.9</v>
      </c>
      <c r="AV36" s="301">
        <v>119195</v>
      </c>
      <c r="AW36">
        <f t="shared" si="52"/>
        <v>123177.9</v>
      </c>
      <c r="AX36">
        <f t="shared" si="52"/>
        <v>119195</v>
      </c>
      <c r="AY36" s="12">
        <f t="shared" si="53"/>
        <v>-3.2334534035732013E-2</v>
      </c>
      <c r="AZ36" s="3"/>
      <c r="BA36" s="60">
        <f t="shared" si="77"/>
        <v>0</v>
      </c>
      <c r="BB36" s="6"/>
      <c r="BC36" s="6"/>
      <c r="BD36" s="6"/>
      <c r="BE36" s="1"/>
      <c r="BF36">
        <f t="shared" si="82"/>
        <v>128417.60000000001</v>
      </c>
      <c r="BG36" s="302">
        <v>12086.6</v>
      </c>
      <c r="BH36" s="302">
        <v>6577.9</v>
      </c>
      <c r="BJ36" s="300">
        <v>109753.1</v>
      </c>
      <c r="BK36" s="60">
        <f t="shared" si="78"/>
        <v>0</v>
      </c>
      <c r="BL36" s="61"/>
      <c r="BM36" s="61"/>
      <c r="BO36" s="62"/>
      <c r="BP36">
        <f t="shared" si="83"/>
        <v>122385.2</v>
      </c>
      <c r="BQ36" s="302">
        <v>14996.4</v>
      </c>
      <c r="BR36" s="302">
        <v>1625.3</v>
      </c>
      <c r="BT36" s="300">
        <f>104053.7+1709.8</f>
        <v>105763.5</v>
      </c>
      <c r="BU36">
        <f t="shared" si="15"/>
        <v>128417.60000000001</v>
      </c>
      <c r="BV36" s="13">
        <f t="shared" si="26"/>
        <v>238170.7</v>
      </c>
      <c r="BW36" s="14">
        <f t="shared" si="16"/>
        <v>12086.6</v>
      </c>
      <c r="BX36" s="14">
        <f t="shared" si="17"/>
        <v>6577.9</v>
      </c>
      <c r="BY36" s="14">
        <f>BJ36+BE36</f>
        <v>109753.1</v>
      </c>
      <c r="BZ36" s="14">
        <f t="shared" si="19"/>
        <v>0</v>
      </c>
      <c r="CA36" s="1">
        <f t="shared" si="20"/>
        <v>109753.1</v>
      </c>
      <c r="CB36">
        <f t="shared" si="21"/>
        <v>122385.2</v>
      </c>
      <c r="CC36">
        <f t="shared" si="22"/>
        <v>14996.4</v>
      </c>
      <c r="CD36">
        <f t="shared" si="23"/>
        <v>1625.3</v>
      </c>
      <c r="CE36">
        <f t="shared" si="24"/>
        <v>0</v>
      </c>
      <c r="CF36">
        <f t="shared" si="25"/>
        <v>105763.5</v>
      </c>
    </row>
    <row r="37" spans="1:84" ht="24" customHeight="1" thickBot="1">
      <c r="A37" s="228">
        <v>31</v>
      </c>
      <c r="B37" s="229" t="s">
        <v>50</v>
      </c>
      <c r="C37" s="488" t="s">
        <v>86</v>
      </c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90"/>
      <c r="W37" s="17"/>
      <c r="X37" s="21" t="s">
        <v>50</v>
      </c>
      <c r="Y37" s="4"/>
      <c r="Z37" s="276">
        <v>10031.9</v>
      </c>
      <c r="AA37" s="4">
        <f t="shared" si="106"/>
        <v>10031.9</v>
      </c>
      <c r="AB37" s="4"/>
      <c r="AC37" s="276"/>
      <c r="AD37" s="4">
        <f t="shared" si="44"/>
        <v>0</v>
      </c>
      <c r="AE37" s="4">
        <f t="shared" si="45"/>
        <v>-10031.9</v>
      </c>
      <c r="AF37" s="5">
        <f t="shared" si="46"/>
        <v>-1</v>
      </c>
      <c r="AJ37">
        <f t="shared" si="47"/>
        <v>0</v>
      </c>
      <c r="AK37" s="276">
        <v>2957.5</v>
      </c>
      <c r="AL37" s="276"/>
      <c r="AM37" s="1">
        <f t="shared" si="48"/>
        <v>-2957.5</v>
      </c>
      <c r="AN37">
        <f t="shared" si="49"/>
        <v>2957.5</v>
      </c>
      <c r="AO37">
        <f t="shared" si="49"/>
        <v>0</v>
      </c>
      <c r="AP37">
        <f t="shared" si="50"/>
        <v>-2957.5</v>
      </c>
      <c r="AQ37" s="10">
        <f t="shared" si="51"/>
        <v>-100</v>
      </c>
      <c r="AR37" s="21" t="s">
        <v>50</v>
      </c>
      <c r="AU37" s="277">
        <v>160434.9</v>
      </c>
      <c r="AV37" s="277"/>
      <c r="AW37">
        <f t="shared" si="52"/>
        <v>160434.9</v>
      </c>
      <c r="AX37">
        <f t="shared" si="52"/>
        <v>0</v>
      </c>
      <c r="AY37" s="12">
        <f t="shared" si="53"/>
        <v>-1</v>
      </c>
      <c r="AZ37" s="2"/>
      <c r="BA37" s="60">
        <f t="shared" si="77"/>
        <v>0</v>
      </c>
      <c r="BB37" s="6"/>
      <c r="BC37" s="6"/>
      <c r="BD37" s="6"/>
      <c r="BE37" s="1"/>
      <c r="BF37">
        <f t="shared" si="82"/>
        <v>0</v>
      </c>
      <c r="BG37" s="278"/>
      <c r="BH37" s="279"/>
      <c r="BI37" s="45"/>
      <c r="BJ37" s="280"/>
      <c r="BK37" s="60">
        <f t="shared" si="78"/>
        <v>0</v>
      </c>
      <c r="BL37" s="77"/>
      <c r="BM37" s="71"/>
      <c r="BN37" s="45"/>
      <c r="BO37" s="103"/>
      <c r="BP37">
        <f t="shared" si="83"/>
        <v>133169</v>
      </c>
      <c r="BQ37" s="278">
        <v>22707.1</v>
      </c>
      <c r="BR37" s="279">
        <v>2509.5</v>
      </c>
      <c r="BS37" s="45"/>
      <c r="BT37" s="280">
        <v>107952.4</v>
      </c>
      <c r="BU37">
        <f t="shared" si="15"/>
        <v>0</v>
      </c>
      <c r="BV37" s="13">
        <f t="shared" si="26"/>
        <v>0</v>
      </c>
      <c r="BW37" s="14">
        <f t="shared" si="16"/>
        <v>0</v>
      </c>
      <c r="BX37" s="14">
        <f t="shared" si="17"/>
        <v>0</v>
      </c>
      <c r="BY37" s="14">
        <f t="shared" ref="BY37:BY38" si="131">BJ37+BE37</f>
        <v>0</v>
      </c>
      <c r="BZ37" s="14">
        <f t="shared" si="19"/>
        <v>0</v>
      </c>
      <c r="CA37" s="1">
        <f t="shared" si="20"/>
        <v>0</v>
      </c>
      <c r="CB37">
        <f t="shared" si="21"/>
        <v>133169</v>
      </c>
      <c r="CC37">
        <f t="shared" si="22"/>
        <v>22707.1</v>
      </c>
      <c r="CD37">
        <f t="shared" si="23"/>
        <v>2509.5</v>
      </c>
      <c r="CE37">
        <f t="shared" si="24"/>
        <v>0</v>
      </c>
      <c r="CF37">
        <f t="shared" si="25"/>
        <v>107952.4</v>
      </c>
    </row>
    <row r="38" spans="1:84" ht="24.6" customHeight="1" thickBot="1">
      <c r="A38" s="237">
        <v>32</v>
      </c>
      <c r="B38" s="238" t="s">
        <v>51</v>
      </c>
      <c r="C38" s="239">
        <f t="shared" si="122"/>
        <v>3744</v>
      </c>
      <c r="D38" s="240">
        <f t="shared" si="122"/>
        <v>1829.8</v>
      </c>
      <c r="E38" s="241">
        <f t="shared" si="123"/>
        <v>-0.51127136752136748</v>
      </c>
      <c r="F38" s="242">
        <f t="shared" si="124"/>
        <v>23749</v>
      </c>
      <c r="G38" s="243">
        <f t="shared" si="125"/>
        <v>14703</v>
      </c>
      <c r="H38" s="244">
        <f t="shared" si="126"/>
        <v>-0.38090024843151293</v>
      </c>
      <c r="I38" s="245">
        <f t="shared" si="127"/>
        <v>131665</v>
      </c>
      <c r="J38" s="246">
        <f t="shared" si="128"/>
        <v>-4.0859886067281498E-2</v>
      </c>
      <c r="K38" s="245">
        <f t="shared" si="33"/>
        <v>136451</v>
      </c>
      <c r="L38" s="247">
        <f t="shared" si="99"/>
        <v>-2.5830126580471055E-2</v>
      </c>
      <c r="M38" s="248">
        <f t="shared" si="35"/>
        <v>41475</v>
      </c>
      <c r="N38" s="249">
        <f t="shared" si="100"/>
        <v>-1.8412893759023028E-2</v>
      </c>
      <c r="O38" s="250">
        <f t="shared" si="37"/>
        <v>3951</v>
      </c>
      <c r="P38" s="251">
        <f t="shared" si="101"/>
        <v>1.0367357648911046</v>
      </c>
      <c r="Q38" s="252">
        <f t="shared" si="39"/>
        <v>0</v>
      </c>
      <c r="R38" s="253"/>
      <c r="S38" s="254">
        <f>BE38+BJ38</f>
        <v>91025</v>
      </c>
      <c r="T38" s="255">
        <f t="shared" si="105"/>
        <v>0.96829955853412053</v>
      </c>
      <c r="U38" s="256">
        <f t="shared" si="129"/>
        <v>1.0363498272130027</v>
      </c>
      <c r="V38" s="257">
        <f t="shared" si="130"/>
        <v>0.3150039873922455</v>
      </c>
      <c r="W38" s="18"/>
      <c r="X38" s="22" t="s">
        <v>51</v>
      </c>
      <c r="Y38" s="4"/>
      <c r="Z38" s="132">
        <v>23749</v>
      </c>
      <c r="AA38" s="4">
        <f t="shared" si="106"/>
        <v>23749</v>
      </c>
      <c r="AB38" s="4"/>
      <c r="AC38" s="332">
        <v>14703</v>
      </c>
      <c r="AD38" s="4">
        <f t="shared" si="44"/>
        <v>14703</v>
      </c>
      <c r="AE38" s="4">
        <f t="shared" si="45"/>
        <v>-9046</v>
      </c>
      <c r="AF38" s="5">
        <f t="shared" si="46"/>
        <v>-0.38090024843151293</v>
      </c>
      <c r="AJ38">
        <f t="shared" si="47"/>
        <v>0</v>
      </c>
      <c r="AK38" s="133">
        <v>3744</v>
      </c>
      <c r="AL38" s="332">
        <v>1829.8</v>
      </c>
      <c r="AM38" s="1">
        <f t="shared" si="48"/>
        <v>-1914.2</v>
      </c>
      <c r="AN38">
        <f t="shared" si="49"/>
        <v>3744</v>
      </c>
      <c r="AO38">
        <f t="shared" si="49"/>
        <v>1829.8</v>
      </c>
      <c r="AP38">
        <f t="shared" si="50"/>
        <v>-1914.2</v>
      </c>
      <c r="AQ38" s="10">
        <f t="shared" si="51"/>
        <v>-51.127136752136749</v>
      </c>
      <c r="AR38" s="22" t="s">
        <v>51</v>
      </c>
      <c r="AU38" s="134">
        <v>137274</v>
      </c>
      <c r="AV38" s="421">
        <v>131665</v>
      </c>
      <c r="AW38">
        <f t="shared" si="52"/>
        <v>137274</v>
      </c>
      <c r="AX38">
        <f t="shared" si="52"/>
        <v>131665</v>
      </c>
      <c r="AY38" s="12">
        <f t="shared" si="53"/>
        <v>-4.0859886067281498E-2</v>
      </c>
      <c r="AZ38" s="3"/>
      <c r="BA38" s="60">
        <f t="shared" si="77"/>
        <v>0</v>
      </c>
      <c r="BB38" s="6"/>
      <c r="BC38" s="6"/>
      <c r="BD38" s="6"/>
      <c r="BE38" s="1"/>
      <c r="BF38">
        <f t="shared" si="82"/>
        <v>136451</v>
      </c>
      <c r="BG38" s="135">
        <v>41475</v>
      </c>
      <c r="BH38" s="135">
        <v>3951</v>
      </c>
      <c r="BJ38" s="422">
        <v>91025</v>
      </c>
      <c r="BK38" s="60">
        <f t="shared" si="78"/>
        <v>0</v>
      </c>
      <c r="BL38" s="135"/>
      <c r="BM38" s="66"/>
      <c r="BO38" s="136"/>
      <c r="BP38">
        <f t="shared" si="83"/>
        <v>140069</v>
      </c>
      <c r="BQ38" s="135">
        <v>42253</v>
      </c>
      <c r="BR38" s="264">
        <v>3811</v>
      </c>
      <c r="BT38" s="132">
        <v>94005</v>
      </c>
      <c r="BU38">
        <f t="shared" si="15"/>
        <v>136451</v>
      </c>
      <c r="BV38" s="13">
        <f t="shared" si="26"/>
        <v>227476</v>
      </c>
      <c r="BW38" s="14">
        <f t="shared" si="16"/>
        <v>41475</v>
      </c>
      <c r="BX38" s="14">
        <f t="shared" si="17"/>
        <v>3951</v>
      </c>
      <c r="BY38" s="14">
        <f t="shared" si="131"/>
        <v>91025</v>
      </c>
      <c r="BZ38" s="14">
        <f t="shared" si="19"/>
        <v>0</v>
      </c>
      <c r="CA38" s="1">
        <f t="shared" si="20"/>
        <v>91025</v>
      </c>
      <c r="CB38">
        <f t="shared" si="21"/>
        <v>140069</v>
      </c>
      <c r="CC38">
        <f t="shared" si="22"/>
        <v>42253</v>
      </c>
      <c r="CD38">
        <f t="shared" si="23"/>
        <v>3811</v>
      </c>
      <c r="CE38">
        <f t="shared" si="24"/>
        <v>0</v>
      </c>
      <c r="CF38">
        <f t="shared" si="25"/>
        <v>94005</v>
      </c>
    </row>
    <row r="39" spans="1:84" ht="32.450000000000003" customHeight="1" thickBot="1">
      <c r="A39" s="258"/>
      <c r="B39" s="82" t="s">
        <v>61</v>
      </c>
      <c r="C39" s="501">
        <f>C9+C10+SUM(C12:C16)+SUM(C19:C24)+SUM(C26:C29)+C32+C33+C35+C36+C38</f>
        <v>140303.71000000002</v>
      </c>
      <c r="D39" s="99">
        <f>D9+D10+SUM(D12:D16)+SUM(D19:D24)+SUM(D26:D29)+D32+D33+D35+D36+D38</f>
        <v>100379.4682</v>
      </c>
      <c r="E39" s="83">
        <f t="shared" si="123"/>
        <v>-0.28455585244324622</v>
      </c>
      <c r="F39" s="84">
        <f>F9+F10+SUM(F12:F16)+SUM(F19:F24)+SUM(F26:F29)+F32+F33+F35+F36+F38</f>
        <v>827693.67899999989</v>
      </c>
      <c r="G39" s="85">
        <f>G9+G10+SUM(G12:G16)+SUM(G19:G24)+SUM(G26:G29)+G32+G33+G35+G36+G38</f>
        <v>581878.50349999988</v>
      </c>
      <c r="H39" s="86">
        <f t="shared" si="126"/>
        <v>-0.29698810288969241</v>
      </c>
      <c r="I39" s="87">
        <f>I9+I10+SUM(I12:I16)+SUM(I19:I24)+SUM(I26:I29)+I32+I33+I35+I36+I38</f>
        <v>8423488.404269632</v>
      </c>
      <c r="J39" s="88">
        <f t="shared" si="128"/>
        <v>-9.1023715798489807E-2</v>
      </c>
      <c r="K39" s="89">
        <f t="shared" si="33"/>
        <v>8801239.6391999982</v>
      </c>
      <c r="L39" s="90">
        <f t="shared" si="99"/>
        <v>-4.4900556515226939E-2</v>
      </c>
      <c r="M39" s="91">
        <f t="shared" si="35"/>
        <v>1418869.0024999999</v>
      </c>
      <c r="N39" s="92">
        <f t="shared" si="100"/>
        <v>-0.1862048175728766</v>
      </c>
      <c r="O39" s="93">
        <f>BX39</f>
        <v>264875.46183000004</v>
      </c>
      <c r="P39" s="94">
        <f t="shared" si="101"/>
        <v>0.73566526432007617</v>
      </c>
      <c r="Q39" s="80">
        <f>SUM(Q7:Q38)</f>
        <v>2465214.7800000003</v>
      </c>
      <c r="R39" s="98">
        <f>(BD39+BI39)/CE39</f>
        <v>1.164210615885211</v>
      </c>
      <c r="S39" s="97">
        <f>BE39+BJ39</f>
        <v>4652280.39487</v>
      </c>
      <c r="T39" s="90">
        <f t="shared" si="105"/>
        <v>0.93158715415185023</v>
      </c>
      <c r="U39" s="95">
        <f t="shared" si="129"/>
        <v>1.044844987824628</v>
      </c>
      <c r="V39" s="96">
        <f t="shared" si="130"/>
        <v>0.1684419725420189</v>
      </c>
      <c r="W39" s="37"/>
      <c r="Y39" s="4">
        <f t="shared" ref="Y39:Z39" si="132">SUM(Y7:Y38)</f>
        <v>374562.11199999996</v>
      </c>
      <c r="Z39" s="4">
        <f t="shared" si="132"/>
        <v>573472.82699999993</v>
      </c>
      <c r="AA39" s="4">
        <f t="shared" ref="AA39:AD39" si="133">SUM(AA7:AA38)</f>
        <v>948034.93900000001</v>
      </c>
      <c r="AB39" s="4">
        <f t="shared" si="133"/>
        <v>221925.163</v>
      </c>
      <c r="AC39" s="4">
        <f t="shared" si="133"/>
        <v>359953.34049999993</v>
      </c>
      <c r="AD39" s="4">
        <f t="shared" si="133"/>
        <v>581878.50349999999</v>
      </c>
      <c r="AE39" s="4">
        <f t="shared" si="45"/>
        <v>-366156.43550000002</v>
      </c>
      <c r="AF39" s="5">
        <f t="shared" si="46"/>
        <v>-0.3862267311437137</v>
      </c>
      <c r="AH39" s="4">
        <f>SUM(AH7:AH38)</f>
        <v>55947.306300000004</v>
      </c>
      <c r="AI39" s="4">
        <f>SUM(AI7:AI38)</f>
        <v>36734.033999999992</v>
      </c>
      <c r="AJ39">
        <f t="shared" si="47"/>
        <v>-19213.272300000011</v>
      </c>
      <c r="AK39" s="4">
        <f>SUM(AK7:AK38)</f>
        <v>101944.13100000001</v>
      </c>
      <c r="AL39" s="4">
        <f>SUM(AL7:AL38)</f>
        <v>63645.434200000018</v>
      </c>
      <c r="AM39" s="9">
        <f t="shared" si="48"/>
        <v>-38298.696799999991</v>
      </c>
      <c r="AN39" s="4">
        <f>SUM(AN7:AN38)</f>
        <v>157891.43729999996</v>
      </c>
      <c r="AO39" s="4">
        <f>SUM(AO7:AO38)</f>
        <v>100379.46820000002</v>
      </c>
      <c r="AP39">
        <f t="shared" si="50"/>
        <v>-57511.969099999944</v>
      </c>
      <c r="AQ39" s="10">
        <f t="shared" si="51"/>
        <v>-36.425008273707036</v>
      </c>
      <c r="AS39">
        <f>SUM(AS7:AS38)</f>
        <v>3784174.1911872951</v>
      </c>
      <c r="AT39">
        <f>SUM(AT7:AT38)</f>
        <v>3653515.8806348206</v>
      </c>
      <c r="AU39">
        <f>SUM(AU7:AU38)</f>
        <v>5482831.5059627052</v>
      </c>
      <c r="AV39">
        <f>SUM(AV7:AV38)</f>
        <v>4769972.52363481</v>
      </c>
      <c r="AW39">
        <f t="shared" si="52"/>
        <v>9267005.6971499994</v>
      </c>
      <c r="AX39">
        <f t="shared" si="52"/>
        <v>8423488.4042696301</v>
      </c>
      <c r="AY39" s="12">
        <f t="shared" si="53"/>
        <v>-9.1023715798490015E-2</v>
      </c>
      <c r="BA39" s="8">
        <f t="shared" ref="BA39:BT39" si="134">SUM(BA7:BA38)</f>
        <v>3668188.224998286</v>
      </c>
      <c r="BB39" s="8">
        <f t="shared" si="134"/>
        <v>524685.25049999997</v>
      </c>
      <c r="BC39" s="8">
        <f t="shared" si="134"/>
        <v>109712.36218817455</v>
      </c>
      <c r="BD39" s="8">
        <f t="shared" si="134"/>
        <v>1059813.2999999998</v>
      </c>
      <c r="BE39" s="8">
        <f t="shared" si="134"/>
        <v>1973977.3123101117</v>
      </c>
      <c r="BF39" s="54">
        <f t="shared" si="134"/>
        <v>5133051.4142017122</v>
      </c>
      <c r="BG39" s="8">
        <f t="shared" si="134"/>
        <v>894183.75199999998</v>
      </c>
      <c r="BH39" s="8">
        <f t="shared" si="134"/>
        <v>155163.09964182545</v>
      </c>
      <c r="BI39" s="8">
        <f t="shared" si="134"/>
        <v>1405401.48</v>
      </c>
      <c r="BJ39" s="8">
        <f t="shared" si="134"/>
        <v>2678303.0825598878</v>
      </c>
      <c r="BK39" s="8">
        <f t="shared" si="134"/>
        <v>3869658.8053446333</v>
      </c>
      <c r="BL39" s="7">
        <f t="shared" si="134"/>
        <v>710236.20372683892</v>
      </c>
      <c r="BM39" s="8">
        <f t="shared" si="134"/>
        <v>141896.23564263061</v>
      </c>
      <c r="BN39" s="8">
        <f t="shared" si="134"/>
        <v>919980.5</v>
      </c>
      <c r="BO39" s="7">
        <f t="shared" si="134"/>
        <v>2097545.8659751639</v>
      </c>
      <c r="BP39" s="8">
        <f t="shared" si="134"/>
        <v>5345339.3806953672</v>
      </c>
      <c r="BQ39" s="8">
        <f t="shared" si="134"/>
        <v>1033284.8113131612</v>
      </c>
      <c r="BR39" s="8"/>
      <c r="BS39" s="8"/>
      <c r="BT39" s="8">
        <f t="shared" si="134"/>
        <v>2896383.4450248368</v>
      </c>
      <c r="BU39">
        <f t="shared" si="15"/>
        <v>8801239.6391999982</v>
      </c>
      <c r="BV39" s="13">
        <f t="shared" si="26"/>
        <v>13453520.034069996</v>
      </c>
      <c r="BW39" s="7">
        <f t="shared" ref="BW39:CF39" si="135">SUM(BW7:BW38)</f>
        <v>1418869.0024999999</v>
      </c>
      <c r="BX39" s="7">
        <f t="shared" si="135"/>
        <v>264875.46183000004</v>
      </c>
      <c r="BY39" s="7">
        <f t="shared" si="135"/>
        <v>4652280.394869999</v>
      </c>
      <c r="BZ39" s="7">
        <f t="shared" si="135"/>
        <v>2465214.7800000003</v>
      </c>
      <c r="CA39" s="7">
        <f t="shared" si="135"/>
        <v>4652280.394869999</v>
      </c>
      <c r="CB39">
        <f t="shared" si="135"/>
        <v>9214998.186040001</v>
      </c>
      <c r="CC39">
        <f t="shared" si="135"/>
        <v>1743521.0150399997</v>
      </c>
      <c r="CD39">
        <f>SUM(CD7:CD38)</f>
        <v>360048.88999999996</v>
      </c>
      <c r="CE39">
        <f>SUM(CE7:CE38)</f>
        <v>2117498.9699999997</v>
      </c>
      <c r="CF39">
        <f t="shared" si="135"/>
        <v>4993929.3109999998</v>
      </c>
    </row>
    <row r="40" spans="1:84" ht="14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84" ht="23.45" customHeight="1">
      <c r="B41" s="56" t="s">
        <v>72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2"/>
      <c r="Q41" s="52"/>
      <c r="AA41">
        <f>Y39+Z39</f>
        <v>948034.9389999999</v>
      </c>
      <c r="AD41">
        <f>AB39+AC39</f>
        <v>581878.50349999988</v>
      </c>
      <c r="AW41">
        <f>SUM(AW7:AW38)</f>
        <v>9267005.6971499994</v>
      </c>
      <c r="AX41">
        <f>SUM(AX7:AX38)</f>
        <v>8423488.4042696301</v>
      </c>
      <c r="BA41">
        <f>BB39+BC39+BE39+BD39</f>
        <v>3668188.224998286</v>
      </c>
      <c r="BF41">
        <f>BG39+BH39+BI39+BJ39</f>
        <v>5133051.4142017132</v>
      </c>
      <c r="BK41" t="e">
        <f>BL39+#REF!+BO39</f>
        <v>#REF!</v>
      </c>
      <c r="BP41" t="e">
        <f>BQ39+#REF!+BT39</f>
        <v>#REF!</v>
      </c>
      <c r="BV41">
        <f>SUM(BV7:BV38)</f>
        <v>13453520.03407</v>
      </c>
      <c r="CB41">
        <f>BK39+BP39</f>
        <v>9214998.186040001</v>
      </c>
    </row>
    <row r="42" spans="1:84" ht="18">
      <c r="B42" s="487" t="s">
        <v>85</v>
      </c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</row>
    <row r="43" spans="1:84">
      <c r="K43" s="55"/>
      <c r="BV43">
        <f>BW39+BX39+BZ39+CA39</f>
        <v>8801239.6391999982</v>
      </c>
    </row>
    <row r="44" spans="1:84">
      <c r="K44" s="55"/>
    </row>
  </sheetData>
  <mergeCells count="59">
    <mergeCell ref="B42:P42"/>
    <mergeCell ref="C8:V8"/>
    <mergeCell ref="S5:T5"/>
    <mergeCell ref="F5:G5"/>
    <mergeCell ref="BA5:BE5"/>
    <mergeCell ref="C11:V11"/>
    <mergeCell ref="C7:V7"/>
    <mergeCell ref="C17:V17"/>
    <mergeCell ref="C18:V18"/>
    <mergeCell ref="C25:V25"/>
    <mergeCell ref="C30:V30"/>
    <mergeCell ref="C31:V31"/>
    <mergeCell ref="C34:V34"/>
    <mergeCell ref="C37:V37"/>
    <mergeCell ref="BA4:BJ4"/>
    <mergeCell ref="AH4:AJ4"/>
    <mergeCell ref="K4:K6"/>
    <mergeCell ref="AF4:AF6"/>
    <mergeCell ref="U3:V4"/>
    <mergeCell ref="U5:U6"/>
    <mergeCell ref="V5:V6"/>
    <mergeCell ref="AE5:AE6"/>
    <mergeCell ref="Y4:AD4"/>
    <mergeCell ref="Y5:AA5"/>
    <mergeCell ref="AB5:AD5"/>
    <mergeCell ref="AK4:AM4"/>
    <mergeCell ref="AH3:AQ3"/>
    <mergeCell ref="Q5:R5"/>
    <mergeCell ref="BV5:CA5"/>
    <mergeCell ref="CB5:CF5"/>
    <mergeCell ref="H4:H6"/>
    <mergeCell ref="I4:I6"/>
    <mergeCell ref="BU5:BU6"/>
    <mergeCell ref="L4:L6"/>
    <mergeCell ref="AY3:AY6"/>
    <mergeCell ref="AS4:AT4"/>
    <mergeCell ref="AU4:AV4"/>
    <mergeCell ref="AW4:AX4"/>
    <mergeCell ref="BK5:BO5"/>
    <mergeCell ref="AS3:AX3"/>
    <mergeCell ref="BP5:BT5"/>
    <mergeCell ref="BK4:BT4"/>
    <mergeCell ref="BF5:BJ5"/>
    <mergeCell ref="AN4:AQ4"/>
    <mergeCell ref="A1:V1"/>
    <mergeCell ref="A2:V2"/>
    <mergeCell ref="A3:A6"/>
    <mergeCell ref="M4:T4"/>
    <mergeCell ref="K3:T3"/>
    <mergeCell ref="M5:N5"/>
    <mergeCell ref="O5:P5"/>
    <mergeCell ref="B3:B6"/>
    <mergeCell ref="C3:E3"/>
    <mergeCell ref="C4:D5"/>
    <mergeCell ref="I3:J3"/>
    <mergeCell ref="E4:E6"/>
    <mergeCell ref="F4:G4"/>
    <mergeCell ref="F3:H3"/>
    <mergeCell ref="J4:J6"/>
  </mergeCells>
  <phoneticPr fontId="2" type="noConversion"/>
  <pageMargins left="0.19685039370078741" right="0.19685039370078741" top="0.98425196850393704" bottom="0.39370078740157483" header="0.51181102362204722" footer="0.51181102362204722"/>
  <pageSetup paperSize="9" scale="1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user</cp:lastModifiedBy>
  <cp:lastPrinted>2019-03-27T12:19:35Z</cp:lastPrinted>
  <dcterms:created xsi:type="dcterms:W3CDTF">2012-02-13T15:26:14Z</dcterms:created>
  <dcterms:modified xsi:type="dcterms:W3CDTF">2023-03-30T06:28:49Z</dcterms:modified>
</cp:coreProperties>
</file>