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алітика\Основні показники роботи МЕТ\2021 рік\"/>
    </mc:Choice>
  </mc:AlternateContent>
  <xr:revisionPtr revIDLastSave="0" documentId="13_ncr:1_{F44AF280-059F-4A39-BDFD-D34C8B9865B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Лист4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4" l="1"/>
  <c r="L24" i="4"/>
  <c r="J24" i="4"/>
  <c r="H24" i="4"/>
  <c r="F24" i="4"/>
  <c r="E24" i="4"/>
  <c r="C24" i="4"/>
  <c r="AT23" i="4" l="1"/>
  <c r="BH25" i="4" l="1"/>
  <c r="BC25" i="4"/>
  <c r="AT25" i="4"/>
  <c r="AR25" i="4"/>
  <c r="P7" i="4" l="1"/>
  <c r="P11" i="4"/>
  <c r="P10" i="4"/>
  <c r="P13" i="4"/>
  <c r="P38" i="4"/>
  <c r="P37" i="4"/>
  <c r="P36" i="4"/>
  <c r="P35" i="4"/>
  <c r="P34" i="4"/>
  <c r="P33" i="4"/>
  <c r="P32" i="4"/>
  <c r="P31" i="4"/>
  <c r="P30" i="4"/>
  <c r="P29" i="4"/>
  <c r="P28" i="4"/>
  <c r="P25" i="4"/>
  <c r="P24" i="4"/>
  <c r="P23" i="4"/>
  <c r="P22" i="4"/>
  <c r="P21" i="4"/>
  <c r="P20" i="4"/>
  <c r="P19" i="4"/>
  <c r="P18" i="4"/>
  <c r="P17" i="4"/>
  <c r="P16" i="4"/>
  <c r="P15" i="4"/>
  <c r="Q30" i="4" l="1"/>
  <c r="O30" i="4"/>
  <c r="M30" i="4"/>
  <c r="T30" i="4" s="1"/>
  <c r="K30" i="4"/>
  <c r="S30" i="4" s="1"/>
  <c r="I30" i="4"/>
  <c r="G30" i="4"/>
  <c r="D30" i="4"/>
  <c r="BO24" i="4" l="1"/>
  <c r="BJ24" i="4"/>
  <c r="BK16" i="4"/>
  <c r="BJ16" i="4"/>
  <c r="AS25" i="4"/>
  <c r="AF15" i="4"/>
  <c r="BD15" i="4"/>
  <c r="P26" i="4" l="1"/>
  <c r="P27" i="4" l="1"/>
  <c r="BN38" i="4" l="1"/>
  <c r="BI38" i="4"/>
  <c r="BN37" i="4"/>
  <c r="BI37" i="4"/>
  <c r="BN36" i="4"/>
  <c r="BI36" i="4"/>
  <c r="BN35" i="4"/>
  <c r="BI35" i="4"/>
  <c r="BN34" i="4"/>
  <c r="BI34" i="4"/>
  <c r="BN33" i="4"/>
  <c r="BI33" i="4"/>
  <c r="BN32" i="4"/>
  <c r="BI32" i="4"/>
  <c r="BN31" i="4"/>
  <c r="BI31" i="4"/>
  <c r="BN30" i="4"/>
  <c r="BI30" i="4"/>
  <c r="BN29" i="4"/>
  <c r="BI29" i="4"/>
  <c r="BN28" i="4"/>
  <c r="BI28" i="4"/>
  <c r="BN27" i="4"/>
  <c r="BJ39" i="4"/>
  <c r="BN26" i="4"/>
  <c r="BI26" i="4"/>
  <c r="BN25" i="4"/>
  <c r="BI25" i="4"/>
  <c r="BN24" i="4"/>
  <c r="BI24" i="4"/>
  <c r="BN23" i="4"/>
  <c r="BI23" i="4"/>
  <c r="BN22" i="4"/>
  <c r="BI22" i="4"/>
  <c r="BN21" i="4"/>
  <c r="BI21" i="4"/>
  <c r="BN20" i="4"/>
  <c r="BI20" i="4"/>
  <c r="BN19" i="4"/>
  <c r="BI19" i="4"/>
  <c r="BN18" i="4"/>
  <c r="BI18" i="4"/>
  <c r="BN17" i="4"/>
  <c r="BI17" i="4"/>
  <c r="BN16" i="4"/>
  <c r="BI16" i="4"/>
  <c r="BN15" i="4"/>
  <c r="BI15" i="4"/>
  <c r="BN14" i="4"/>
  <c r="BI14" i="4"/>
  <c r="BN13" i="4"/>
  <c r="BI13" i="4"/>
  <c r="BN12" i="4"/>
  <c r="BI12" i="4"/>
  <c r="BN11" i="4"/>
  <c r="BI11" i="4"/>
  <c r="BN10" i="4"/>
  <c r="BI10" i="4"/>
  <c r="BN9" i="4"/>
  <c r="BI9" i="4"/>
  <c r="BN8" i="4"/>
  <c r="BI8" i="4"/>
  <c r="BN7" i="4"/>
  <c r="BI7" i="4"/>
  <c r="AS39" i="4"/>
  <c r="AF39" i="4"/>
  <c r="X39" i="4"/>
  <c r="W39" i="4"/>
  <c r="AQ39" i="4"/>
  <c r="AR39" i="4"/>
  <c r="AT39" i="4"/>
  <c r="AZ39" i="4"/>
  <c r="BA39" i="4"/>
  <c r="BB39" i="4"/>
  <c r="BC39" i="4"/>
  <c r="BR39" i="4"/>
  <c r="BQ39" i="4"/>
  <c r="BP39" i="4"/>
  <c r="BO39" i="4"/>
  <c r="BM39" i="4"/>
  <c r="BL39" i="4"/>
  <c r="BK39" i="4"/>
  <c r="BH39" i="4"/>
  <c r="BG39" i="4"/>
  <c r="BF39" i="4"/>
  <c r="BE39" i="4"/>
  <c r="P14" i="4"/>
  <c r="BN39" i="4" l="1"/>
  <c r="BI27" i="4"/>
  <c r="BI39" i="4" s="1"/>
  <c r="P12" i="4"/>
  <c r="AU30" i="4" l="1"/>
  <c r="Q24" i="4" l="1"/>
  <c r="O24" i="4"/>
  <c r="M24" i="4"/>
  <c r="I24" i="4"/>
  <c r="G24" i="4"/>
  <c r="D24" i="4"/>
  <c r="T24" i="4" l="1"/>
  <c r="Y38" i="4"/>
  <c r="Y37" i="4"/>
  <c r="Y36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BD38" i="4"/>
  <c r="BD37" i="4"/>
  <c r="BD36" i="4"/>
  <c r="BD35" i="4"/>
  <c r="BD34" i="4"/>
  <c r="BD33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8" i="4"/>
  <c r="BD17" i="4"/>
  <c r="BD16" i="4"/>
  <c r="BD14" i="4"/>
  <c r="BD13" i="4"/>
  <c r="BD12" i="4"/>
  <c r="BD11" i="4"/>
  <c r="BD10" i="4"/>
  <c r="BD9" i="4"/>
  <c r="BD8" i="4"/>
  <c r="BD7" i="4"/>
  <c r="AY38" i="4"/>
  <c r="AY37" i="4"/>
  <c r="AY36" i="4"/>
  <c r="AY35" i="4"/>
  <c r="AY34" i="4"/>
  <c r="AY33" i="4"/>
  <c r="AY32" i="4"/>
  <c r="AY31" i="4"/>
  <c r="AY30" i="4"/>
  <c r="AY29" i="4"/>
  <c r="AY28" i="4"/>
  <c r="AY27" i="4"/>
  <c r="AY26" i="4"/>
  <c r="AY25" i="4"/>
  <c r="AY24" i="4"/>
  <c r="AY23" i="4"/>
  <c r="AY22" i="4"/>
  <c r="AY21" i="4"/>
  <c r="AY20" i="4"/>
  <c r="AY19" i="4"/>
  <c r="AY18" i="4"/>
  <c r="AY17" i="4"/>
  <c r="AY16" i="4"/>
  <c r="AY15" i="4"/>
  <c r="AY14" i="4"/>
  <c r="AY13" i="4"/>
  <c r="AY12" i="4"/>
  <c r="AY11" i="4"/>
  <c r="AY10" i="4"/>
  <c r="AY9" i="4"/>
  <c r="AY8" i="4"/>
  <c r="AY7" i="4"/>
  <c r="Q35" i="4"/>
  <c r="BD39" i="4" l="1"/>
  <c r="AY39" i="4"/>
  <c r="K24" i="4"/>
  <c r="CB38" i="4"/>
  <c r="CB37" i="4"/>
  <c r="CB36" i="4"/>
  <c r="CB35" i="4"/>
  <c r="CB34" i="4"/>
  <c r="CB33" i="4"/>
  <c r="CB32" i="4"/>
  <c r="CB31" i="4"/>
  <c r="CB30" i="4"/>
  <c r="CB29" i="4"/>
  <c r="CB28" i="4"/>
  <c r="CB27" i="4"/>
  <c r="CB26" i="4"/>
  <c r="CB25" i="4"/>
  <c r="CB24" i="4"/>
  <c r="CB23" i="4"/>
  <c r="CB22" i="4"/>
  <c r="CB21" i="4"/>
  <c r="CB20" i="4"/>
  <c r="CB19" i="4"/>
  <c r="CB18" i="4"/>
  <c r="CB17" i="4"/>
  <c r="CB16" i="4"/>
  <c r="CB15" i="4"/>
  <c r="CB14" i="4"/>
  <c r="CB13" i="4"/>
  <c r="CB12" i="4"/>
  <c r="CB11" i="4"/>
  <c r="CB10" i="4"/>
  <c r="CB9" i="4"/>
  <c r="CB8" i="4"/>
  <c r="CB7" i="4"/>
  <c r="CA37" i="4"/>
  <c r="CA36" i="4"/>
  <c r="CA34" i="4"/>
  <c r="CA33" i="4"/>
  <c r="CA32" i="4"/>
  <c r="CA31" i="4"/>
  <c r="CA30" i="4"/>
  <c r="CA29" i="4"/>
  <c r="CA28" i="4"/>
  <c r="CA27" i="4"/>
  <c r="CA26" i="4"/>
  <c r="CA25" i="4"/>
  <c r="CA24" i="4"/>
  <c r="CA23" i="4"/>
  <c r="CA22" i="4"/>
  <c r="CA21" i="4"/>
  <c r="CA20" i="4"/>
  <c r="CA19" i="4"/>
  <c r="CA18" i="4"/>
  <c r="CA17" i="4"/>
  <c r="CA15" i="4"/>
  <c r="CA14" i="4"/>
  <c r="CA13" i="4"/>
  <c r="CA12" i="4"/>
  <c r="CA11" i="4"/>
  <c r="CA10" i="4"/>
  <c r="CA9" i="4"/>
  <c r="CA8" i="4"/>
  <c r="CA7" i="4"/>
  <c r="Y35" i="4"/>
  <c r="O37" i="4"/>
  <c r="O36" i="4"/>
  <c r="O34" i="4"/>
  <c r="O33" i="4"/>
  <c r="O32" i="4"/>
  <c r="O31" i="4"/>
  <c r="O29" i="4"/>
  <c r="O28" i="4"/>
  <c r="O27" i="4"/>
  <c r="O26" i="4"/>
  <c r="O25" i="4"/>
  <c r="O23" i="4"/>
  <c r="O22" i="4"/>
  <c r="O21" i="4"/>
  <c r="O20" i="4"/>
  <c r="O19" i="4"/>
  <c r="O18" i="4"/>
  <c r="O17" i="4"/>
  <c r="O15" i="4"/>
  <c r="O14" i="4"/>
  <c r="O13" i="4"/>
  <c r="O12" i="4"/>
  <c r="O11" i="4"/>
  <c r="O10" i="4"/>
  <c r="O9" i="4"/>
  <c r="O7" i="4"/>
  <c r="S24" i="4" l="1"/>
  <c r="CB39" i="4"/>
  <c r="BI41" i="4"/>
  <c r="CA16" i="4"/>
  <c r="CA38" i="4"/>
  <c r="CA35" i="4"/>
  <c r="P9" i="4"/>
  <c r="P39" i="4" s="1"/>
  <c r="BN41" i="4" l="1"/>
  <c r="BY41" i="4" s="1"/>
  <c r="CA39" i="4"/>
  <c r="O38" i="4"/>
  <c r="O16" i="4" l="1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BW9" i="4"/>
  <c r="BW8" i="4"/>
  <c r="BW7" i="4"/>
  <c r="BV38" i="4"/>
  <c r="BV37" i="4"/>
  <c r="BV36" i="4"/>
  <c r="BV34" i="4"/>
  <c r="BV33" i="4"/>
  <c r="BV32" i="4"/>
  <c r="BV31" i="4"/>
  <c r="BV30" i="4"/>
  <c r="BV29" i="4"/>
  <c r="BV28" i="4"/>
  <c r="BV27" i="4"/>
  <c r="BV26" i="4"/>
  <c r="BV25" i="4"/>
  <c r="BV24" i="4"/>
  <c r="BV23" i="4"/>
  <c r="BV22" i="4"/>
  <c r="BV21" i="4"/>
  <c r="BV20" i="4"/>
  <c r="BV19" i="4"/>
  <c r="BV18" i="4"/>
  <c r="BV17" i="4"/>
  <c r="BV16" i="4"/>
  <c r="BV15" i="4"/>
  <c r="BV14" i="4"/>
  <c r="BV13" i="4"/>
  <c r="BV12" i="4"/>
  <c r="BV11" i="4"/>
  <c r="BV10" i="4"/>
  <c r="BV9" i="4"/>
  <c r="BV8" i="4"/>
  <c r="BV7" i="4"/>
  <c r="BV35" i="4" l="1"/>
  <c r="BV39" i="4" s="1"/>
  <c r="O35" i="4"/>
  <c r="O39" i="4" s="1"/>
  <c r="BW39" i="4"/>
  <c r="CC22" i="4"/>
  <c r="BZ22" i="4"/>
  <c r="BX22" i="4"/>
  <c r="BU22" i="4"/>
  <c r="BT22" i="4"/>
  <c r="AV22" i="4"/>
  <c r="AU22" i="4"/>
  <c r="AM22" i="4"/>
  <c r="AL22" i="4"/>
  <c r="AK22" i="4"/>
  <c r="AH22" i="4"/>
  <c r="AB22" i="4"/>
  <c r="Q22" i="4"/>
  <c r="M22" i="4"/>
  <c r="I22" i="4"/>
  <c r="G22" i="4"/>
  <c r="F22" i="4"/>
  <c r="D22" i="4"/>
  <c r="C22" i="4"/>
  <c r="CC15" i="4"/>
  <c r="BZ15" i="4"/>
  <c r="BX15" i="4"/>
  <c r="BU15" i="4"/>
  <c r="BT15" i="4"/>
  <c r="AV15" i="4"/>
  <c r="AU15" i="4"/>
  <c r="AM15" i="4"/>
  <c r="AL15" i="4"/>
  <c r="AK15" i="4"/>
  <c r="AH15" i="4"/>
  <c r="AB15" i="4"/>
  <c r="Q15" i="4"/>
  <c r="M15" i="4"/>
  <c r="K15" i="4"/>
  <c r="I15" i="4"/>
  <c r="G15" i="4"/>
  <c r="F15" i="4"/>
  <c r="D15" i="4"/>
  <c r="C15" i="4"/>
  <c r="C7" i="4"/>
  <c r="C9" i="4"/>
  <c r="C10" i="4"/>
  <c r="C11" i="4"/>
  <c r="R22" i="4" l="1"/>
  <c r="BY15" i="4"/>
  <c r="L15" i="4" s="1"/>
  <c r="BY22" i="4"/>
  <c r="N15" i="4"/>
  <c r="N22" i="4"/>
  <c r="AN15" i="4"/>
  <c r="AO15" i="4" s="1"/>
  <c r="AC22" i="4"/>
  <c r="AD22" i="4" s="1"/>
  <c r="S15" i="4"/>
  <c r="H15" i="4"/>
  <c r="J22" i="4"/>
  <c r="H22" i="4"/>
  <c r="E22" i="4"/>
  <c r="AC15" i="4"/>
  <c r="AD15" i="4" s="1"/>
  <c r="T22" i="4"/>
  <c r="BS15" i="4"/>
  <c r="AW22" i="4"/>
  <c r="T15" i="4"/>
  <c r="R15" i="4"/>
  <c r="E15" i="4"/>
  <c r="J15" i="4"/>
  <c r="AW15" i="4"/>
  <c r="AN22" i="4"/>
  <c r="AO22" i="4" s="1"/>
  <c r="K22" i="4"/>
  <c r="BS22" i="4"/>
  <c r="L22" i="4" l="1"/>
  <c r="S22" i="4"/>
  <c r="AB38" i="4"/>
  <c r="Y39" i="4" l="1"/>
  <c r="Q31" i="4"/>
  <c r="M31" i="4"/>
  <c r="I31" i="4"/>
  <c r="G31" i="4"/>
  <c r="F31" i="4"/>
  <c r="D31" i="4"/>
  <c r="C31" i="4"/>
  <c r="D19" i="4"/>
  <c r="G19" i="4"/>
  <c r="BT7" i="4"/>
  <c r="BT16" i="4"/>
  <c r="BT35" i="4"/>
  <c r="BT23" i="4"/>
  <c r="BS34" i="4"/>
  <c r="AJ39" i="4"/>
  <c r="AI39" i="4"/>
  <c r="AG39" i="4"/>
  <c r="AA39" i="4"/>
  <c r="Z39" i="4"/>
  <c r="BS11" i="4"/>
  <c r="BU35" i="4"/>
  <c r="CC34" i="4"/>
  <c r="BZ34" i="4"/>
  <c r="BX34" i="4"/>
  <c r="BU34" i="4"/>
  <c r="CC23" i="4"/>
  <c r="BZ23" i="4"/>
  <c r="BX23" i="4"/>
  <c r="BU23" i="4"/>
  <c r="CC11" i="4"/>
  <c r="BZ11" i="4"/>
  <c r="BX11" i="4"/>
  <c r="BU11" i="4"/>
  <c r="CC7" i="4"/>
  <c r="BZ7" i="4"/>
  <c r="BX7" i="4"/>
  <c r="BU7" i="4"/>
  <c r="BY7" i="4" l="1"/>
  <c r="BY11" i="4"/>
  <c r="BY23" i="4"/>
  <c r="BY34" i="4"/>
  <c r="BD41" i="4"/>
  <c r="AY41" i="4"/>
  <c r="E31" i="4"/>
  <c r="T31" i="4"/>
  <c r="H31" i="4"/>
  <c r="BS23" i="4"/>
  <c r="BT34" i="4"/>
  <c r="Y41" i="4"/>
  <c r="BT11" i="4"/>
  <c r="AB41" i="4"/>
  <c r="BS7" i="4"/>
  <c r="CC29" i="4" l="1"/>
  <c r="BZ29" i="4"/>
  <c r="BX29" i="4"/>
  <c r="BU29" i="4"/>
  <c r="AV29" i="4"/>
  <c r="AU29" i="4"/>
  <c r="AM29" i="4"/>
  <c r="AL29" i="4"/>
  <c r="AK29" i="4"/>
  <c r="AH29" i="4"/>
  <c r="AB29" i="4"/>
  <c r="Q29" i="4"/>
  <c r="M29" i="4"/>
  <c r="I29" i="4"/>
  <c r="G29" i="4"/>
  <c r="F29" i="4"/>
  <c r="D29" i="4"/>
  <c r="C29" i="4"/>
  <c r="CC25" i="4"/>
  <c r="BZ25" i="4"/>
  <c r="BX25" i="4"/>
  <c r="BU25" i="4"/>
  <c r="AV25" i="4"/>
  <c r="AU25" i="4"/>
  <c r="AM25" i="4"/>
  <c r="AL25" i="4"/>
  <c r="AK25" i="4"/>
  <c r="AH25" i="4"/>
  <c r="AB25" i="4"/>
  <c r="Q25" i="4"/>
  <c r="M25" i="4"/>
  <c r="I25" i="4"/>
  <c r="G25" i="4"/>
  <c r="F25" i="4"/>
  <c r="D25" i="4"/>
  <c r="C25" i="4"/>
  <c r="CC30" i="4"/>
  <c r="BZ30" i="4"/>
  <c r="BX30" i="4"/>
  <c r="BU30" i="4"/>
  <c r="AV30" i="4"/>
  <c r="AM30" i="4"/>
  <c r="AL30" i="4"/>
  <c r="AK30" i="4"/>
  <c r="AH30" i="4"/>
  <c r="AB30" i="4"/>
  <c r="CC21" i="4"/>
  <c r="BZ21" i="4"/>
  <c r="BX21" i="4"/>
  <c r="BU21" i="4"/>
  <c r="K21" i="4"/>
  <c r="AV21" i="4"/>
  <c r="AU21" i="4"/>
  <c r="AM21" i="4"/>
  <c r="AL21" i="4"/>
  <c r="AK21" i="4"/>
  <c r="AH21" i="4"/>
  <c r="AB21" i="4"/>
  <c r="Q21" i="4"/>
  <c r="M21" i="4"/>
  <c r="I21" i="4"/>
  <c r="G21" i="4"/>
  <c r="F21" i="4"/>
  <c r="D21" i="4"/>
  <c r="C21" i="4"/>
  <c r="CC20" i="4"/>
  <c r="BZ20" i="4"/>
  <c r="BX20" i="4"/>
  <c r="BU20" i="4"/>
  <c r="AV20" i="4"/>
  <c r="AU20" i="4"/>
  <c r="AM20" i="4"/>
  <c r="AL20" i="4"/>
  <c r="AK20" i="4"/>
  <c r="AH20" i="4"/>
  <c r="AB20" i="4"/>
  <c r="Q20" i="4"/>
  <c r="M20" i="4"/>
  <c r="I20" i="4"/>
  <c r="G20" i="4"/>
  <c r="F20" i="4"/>
  <c r="D20" i="4"/>
  <c r="C20" i="4"/>
  <c r="CC19" i="4"/>
  <c r="BZ19" i="4"/>
  <c r="BX19" i="4"/>
  <c r="BU19" i="4"/>
  <c r="AV19" i="4"/>
  <c r="AU19" i="4"/>
  <c r="AM19" i="4"/>
  <c r="AL19" i="4"/>
  <c r="AK19" i="4"/>
  <c r="AH19" i="4"/>
  <c r="AB19" i="4"/>
  <c r="Q19" i="4"/>
  <c r="M19" i="4"/>
  <c r="I19" i="4"/>
  <c r="F19" i="4"/>
  <c r="C19" i="4"/>
  <c r="CC18" i="4"/>
  <c r="BZ18" i="4"/>
  <c r="BX18" i="4"/>
  <c r="BU18" i="4"/>
  <c r="AV18" i="4"/>
  <c r="AU18" i="4"/>
  <c r="AM18" i="4"/>
  <c r="AL18" i="4"/>
  <c r="AK18" i="4"/>
  <c r="AH18" i="4"/>
  <c r="AB18" i="4"/>
  <c r="Q18" i="4"/>
  <c r="M18" i="4"/>
  <c r="I18" i="4"/>
  <c r="G18" i="4"/>
  <c r="F18" i="4"/>
  <c r="D18" i="4"/>
  <c r="C18" i="4"/>
  <c r="CC17" i="4"/>
  <c r="BZ17" i="4"/>
  <c r="BX17" i="4"/>
  <c r="BU17" i="4"/>
  <c r="AV17" i="4"/>
  <c r="AU17" i="4"/>
  <c r="AM17" i="4"/>
  <c r="AL17" i="4"/>
  <c r="AH17" i="4"/>
  <c r="AB17" i="4"/>
  <c r="Q17" i="4"/>
  <c r="M17" i="4"/>
  <c r="I17" i="4"/>
  <c r="G17" i="4"/>
  <c r="F17" i="4"/>
  <c r="D17" i="4"/>
  <c r="C17" i="4"/>
  <c r="CC16" i="4"/>
  <c r="BZ16" i="4"/>
  <c r="BX16" i="4"/>
  <c r="BU16" i="4"/>
  <c r="AV16" i="4"/>
  <c r="AU16" i="4"/>
  <c r="AM16" i="4"/>
  <c r="AL16" i="4"/>
  <c r="AK16" i="4"/>
  <c r="AH16" i="4"/>
  <c r="AB16" i="4"/>
  <c r="Q16" i="4"/>
  <c r="M16" i="4"/>
  <c r="I16" i="4"/>
  <c r="G16" i="4"/>
  <c r="F16" i="4"/>
  <c r="D16" i="4"/>
  <c r="C16" i="4"/>
  <c r="AV11" i="4"/>
  <c r="AU11" i="4"/>
  <c r="AM11" i="4"/>
  <c r="AL11" i="4"/>
  <c r="AK11" i="4"/>
  <c r="AH11" i="4"/>
  <c r="AB11" i="4"/>
  <c r="Q11" i="4"/>
  <c r="R11" i="4" s="1"/>
  <c r="M11" i="4"/>
  <c r="N11" i="4" s="1"/>
  <c r="K11" i="4"/>
  <c r="I11" i="4"/>
  <c r="G11" i="4"/>
  <c r="F11" i="4"/>
  <c r="D11" i="4"/>
  <c r="AV23" i="4"/>
  <c r="AU23" i="4"/>
  <c r="AM23" i="4"/>
  <c r="AL23" i="4"/>
  <c r="AK23" i="4"/>
  <c r="AH23" i="4"/>
  <c r="AB23" i="4"/>
  <c r="Q23" i="4"/>
  <c r="R23" i="4" s="1"/>
  <c r="M23" i="4"/>
  <c r="N23" i="4" s="1"/>
  <c r="K23" i="4"/>
  <c r="L23" i="4" s="1"/>
  <c r="I23" i="4"/>
  <c r="G23" i="4"/>
  <c r="F23" i="4"/>
  <c r="D23" i="4"/>
  <c r="C23" i="4"/>
  <c r="AV7" i="4"/>
  <c r="AU7" i="4"/>
  <c r="AM7" i="4"/>
  <c r="AL7" i="4"/>
  <c r="AK7" i="4"/>
  <c r="AH7" i="4"/>
  <c r="AB7" i="4"/>
  <c r="Q7" i="4"/>
  <c r="M7" i="4"/>
  <c r="K7" i="4"/>
  <c r="I7" i="4"/>
  <c r="G7" i="4"/>
  <c r="F7" i="4"/>
  <c r="D7" i="4"/>
  <c r="CC8" i="4"/>
  <c r="BZ8" i="4"/>
  <c r="BX8" i="4"/>
  <c r="BU8" i="4"/>
  <c r="BT8" i="4"/>
  <c r="AV8" i="4"/>
  <c r="AU8" i="4"/>
  <c r="AM8" i="4"/>
  <c r="AL8" i="4"/>
  <c r="AK8" i="4"/>
  <c r="AH8" i="4"/>
  <c r="AB8" i="4"/>
  <c r="AV34" i="4"/>
  <c r="AU34" i="4"/>
  <c r="AM34" i="4"/>
  <c r="AL34" i="4"/>
  <c r="AK34" i="4"/>
  <c r="AH34" i="4"/>
  <c r="AB34" i="4"/>
  <c r="Q34" i="4"/>
  <c r="R34" i="4" s="1"/>
  <c r="M34" i="4"/>
  <c r="N34" i="4" s="1"/>
  <c r="K34" i="4"/>
  <c r="L34" i="4" s="1"/>
  <c r="I34" i="4"/>
  <c r="G34" i="4"/>
  <c r="F34" i="4"/>
  <c r="D34" i="4"/>
  <c r="C34" i="4"/>
  <c r="M35" i="4"/>
  <c r="Q33" i="4"/>
  <c r="R18" i="4" l="1"/>
  <c r="R7" i="4"/>
  <c r="BY30" i="4"/>
  <c r="BY29" i="4"/>
  <c r="BY18" i="4"/>
  <c r="BY19" i="4"/>
  <c r="BY17" i="4"/>
  <c r="BY20" i="4"/>
  <c r="BY8" i="4"/>
  <c r="BY16" i="4"/>
  <c r="BY21" i="4"/>
  <c r="L21" i="4" s="1"/>
  <c r="BY25" i="4"/>
  <c r="BT18" i="4"/>
  <c r="AN25" i="4"/>
  <c r="AO25" i="4" s="1"/>
  <c r="AC29" i="4"/>
  <c r="AD29" i="4" s="1"/>
  <c r="H25" i="4"/>
  <c r="R29" i="4"/>
  <c r="BS21" i="4"/>
  <c r="BT21" i="4"/>
  <c r="BS19" i="4"/>
  <c r="BT19" i="4"/>
  <c r="BS32" i="4"/>
  <c r="BT32" i="4"/>
  <c r="BT25" i="4"/>
  <c r="BS30" i="4"/>
  <c r="BT30" i="4"/>
  <c r="BS29" i="4"/>
  <c r="BT29" i="4"/>
  <c r="BS20" i="4"/>
  <c r="BT20" i="4"/>
  <c r="BS17" i="4"/>
  <c r="BT17" i="4"/>
  <c r="AW29" i="4"/>
  <c r="T29" i="4"/>
  <c r="K20" i="4"/>
  <c r="S20" i="4" s="1"/>
  <c r="H29" i="4"/>
  <c r="N25" i="4"/>
  <c r="K29" i="4"/>
  <c r="S29" i="4" s="1"/>
  <c r="AC30" i="4"/>
  <c r="AD30" i="4" s="1"/>
  <c r="AN30" i="4"/>
  <c r="AO30" i="4" s="1"/>
  <c r="E25" i="4"/>
  <c r="AW25" i="4"/>
  <c r="E29" i="4"/>
  <c r="J29" i="4"/>
  <c r="AN18" i="4"/>
  <c r="AO18" i="4" s="1"/>
  <c r="R25" i="4"/>
  <c r="AN29" i="4"/>
  <c r="AO29" i="4" s="1"/>
  <c r="N29" i="4"/>
  <c r="BS25" i="4"/>
  <c r="K18" i="4"/>
  <c r="S18" i="4" s="1"/>
  <c r="H19" i="4"/>
  <c r="AW19" i="4"/>
  <c r="E21" i="4"/>
  <c r="S21" i="4"/>
  <c r="J25" i="4"/>
  <c r="AW30" i="4"/>
  <c r="K25" i="4"/>
  <c r="AC25" i="4"/>
  <c r="AD25" i="4" s="1"/>
  <c r="T25" i="4"/>
  <c r="R20" i="4"/>
  <c r="H21" i="4"/>
  <c r="T21" i="4"/>
  <c r="AW21" i="4"/>
  <c r="R21" i="4"/>
  <c r="T20" i="4"/>
  <c r="AC20" i="4"/>
  <c r="AD20" i="4" s="1"/>
  <c r="AC19" i="4"/>
  <c r="AD19" i="4" s="1"/>
  <c r="AC21" i="4"/>
  <c r="AD21" i="4" s="1"/>
  <c r="AN21" i="4"/>
  <c r="AO21" i="4" s="1"/>
  <c r="H18" i="4"/>
  <c r="H20" i="4"/>
  <c r="AN20" i="4"/>
  <c r="AO20" i="4" s="1"/>
  <c r="AW20" i="4"/>
  <c r="J21" i="4"/>
  <c r="E20" i="4"/>
  <c r="J20" i="4"/>
  <c r="N20" i="4"/>
  <c r="N21" i="4"/>
  <c r="T18" i="4"/>
  <c r="T19" i="4"/>
  <c r="R19" i="4"/>
  <c r="K19" i="4"/>
  <c r="S19" i="4" s="1"/>
  <c r="J18" i="4"/>
  <c r="AC18" i="4"/>
  <c r="AD18" i="4" s="1"/>
  <c r="AW18" i="4"/>
  <c r="E19" i="4"/>
  <c r="J19" i="4"/>
  <c r="AN19" i="4"/>
  <c r="AO19" i="4" s="1"/>
  <c r="N19" i="4"/>
  <c r="BS18" i="4"/>
  <c r="AW17" i="4"/>
  <c r="E18" i="4"/>
  <c r="N18" i="4"/>
  <c r="J11" i="4"/>
  <c r="H16" i="4"/>
  <c r="R16" i="4"/>
  <c r="AW16" i="4"/>
  <c r="T17" i="4"/>
  <c r="AC11" i="4"/>
  <c r="AD11" i="4" s="1"/>
  <c r="AN11" i="4"/>
  <c r="AO11" i="4" s="1"/>
  <c r="E16" i="4"/>
  <c r="T16" i="4"/>
  <c r="AC16" i="4"/>
  <c r="AD16" i="4" s="1"/>
  <c r="R17" i="4"/>
  <c r="AC17" i="4"/>
  <c r="AD17" i="4" s="1"/>
  <c r="J17" i="4"/>
  <c r="K17" i="4"/>
  <c r="S17" i="4" s="1"/>
  <c r="AC23" i="4"/>
  <c r="AD23" i="4" s="1"/>
  <c r="H17" i="4"/>
  <c r="AN17" i="4"/>
  <c r="AO17" i="4" s="1"/>
  <c r="BS16" i="4"/>
  <c r="E17" i="4"/>
  <c r="N17" i="4"/>
  <c r="K16" i="4"/>
  <c r="S16" i="4" s="1"/>
  <c r="N16" i="4"/>
  <c r="H11" i="4"/>
  <c r="AN16" i="4"/>
  <c r="AO16" i="4" s="1"/>
  <c r="J16" i="4"/>
  <c r="AW11" i="4"/>
  <c r="T11" i="4"/>
  <c r="E11" i="4"/>
  <c r="S11" i="4"/>
  <c r="L11" i="4"/>
  <c r="H23" i="4"/>
  <c r="AW23" i="4"/>
  <c r="J23" i="4"/>
  <c r="S23" i="4"/>
  <c r="T23" i="4"/>
  <c r="AN23" i="4"/>
  <c r="AO23" i="4" s="1"/>
  <c r="AN7" i="4"/>
  <c r="AO7" i="4" s="1"/>
  <c r="E23" i="4"/>
  <c r="T7" i="4"/>
  <c r="E7" i="4"/>
  <c r="S7" i="4"/>
  <c r="H7" i="4"/>
  <c r="N7" i="4"/>
  <c r="J7" i="4"/>
  <c r="L7" i="4"/>
  <c r="AC7" i="4"/>
  <c r="AD7" i="4" s="1"/>
  <c r="E34" i="4"/>
  <c r="AW8" i="4"/>
  <c r="H34" i="4"/>
  <c r="AC34" i="4"/>
  <c r="AD34" i="4" s="1"/>
  <c r="AN8" i="4"/>
  <c r="AO8" i="4" s="1"/>
  <c r="AW7" i="4"/>
  <c r="AC8" i="4"/>
  <c r="AD8" i="4" s="1"/>
  <c r="BS8" i="4"/>
  <c r="T34" i="4"/>
  <c r="AW34" i="4"/>
  <c r="J34" i="4"/>
  <c r="S34" i="4"/>
  <c r="AN34" i="4"/>
  <c r="AO34" i="4" s="1"/>
  <c r="CC38" i="4"/>
  <c r="CC37" i="4"/>
  <c r="CC36" i="4"/>
  <c r="CC35" i="4"/>
  <c r="R35" i="4" s="1"/>
  <c r="CC33" i="4"/>
  <c r="R33" i="4" s="1"/>
  <c r="CC32" i="4"/>
  <c r="CC31" i="4"/>
  <c r="R31" i="4" s="1"/>
  <c r="CC28" i="4"/>
  <c r="CC27" i="4"/>
  <c r="CC26" i="4"/>
  <c r="CC24" i="4"/>
  <c r="CC14" i="4"/>
  <c r="CC13" i="4"/>
  <c r="CC12" i="4"/>
  <c r="CC10" i="4"/>
  <c r="CC9" i="4"/>
  <c r="BZ38" i="4"/>
  <c r="BZ37" i="4"/>
  <c r="BZ36" i="4"/>
  <c r="BY36" i="4" s="1"/>
  <c r="BZ35" i="4"/>
  <c r="BY35" i="4" s="1"/>
  <c r="BZ33" i="4"/>
  <c r="BZ32" i="4"/>
  <c r="BZ31" i="4"/>
  <c r="BY31" i="4" s="1"/>
  <c r="BZ28" i="4"/>
  <c r="BY28" i="4" s="1"/>
  <c r="BZ27" i="4"/>
  <c r="BZ26" i="4"/>
  <c r="BZ24" i="4"/>
  <c r="BY24" i="4" s="1"/>
  <c r="BZ14" i="4"/>
  <c r="BY14" i="4" s="1"/>
  <c r="BZ13" i="4"/>
  <c r="BZ12" i="4"/>
  <c r="BZ10" i="4"/>
  <c r="BY10" i="4" s="1"/>
  <c r="BZ9" i="4"/>
  <c r="BY9" i="4" s="1"/>
  <c r="BX38" i="4"/>
  <c r="BX37" i="4"/>
  <c r="BX36" i="4"/>
  <c r="BX35" i="4"/>
  <c r="BX33" i="4"/>
  <c r="BX32" i="4"/>
  <c r="BX31" i="4"/>
  <c r="BX28" i="4"/>
  <c r="BX27" i="4"/>
  <c r="BX26" i="4"/>
  <c r="BX24" i="4"/>
  <c r="BX14" i="4"/>
  <c r="BX13" i="4"/>
  <c r="BX12" i="4"/>
  <c r="BX10" i="4"/>
  <c r="BX9" i="4"/>
  <c r="BU38" i="4"/>
  <c r="BU37" i="4"/>
  <c r="BU36" i="4"/>
  <c r="BU33" i="4"/>
  <c r="BU32" i="4"/>
  <c r="BU31" i="4"/>
  <c r="BU28" i="4"/>
  <c r="BU27" i="4"/>
  <c r="BU26" i="4"/>
  <c r="BU24" i="4"/>
  <c r="BU14" i="4"/>
  <c r="BU13" i="4"/>
  <c r="BU12" i="4"/>
  <c r="BU10" i="4"/>
  <c r="BU9" i="4"/>
  <c r="BY13" i="4" l="1"/>
  <c r="BY27" i="4"/>
  <c r="BY33" i="4"/>
  <c r="BY38" i="4"/>
  <c r="BY12" i="4"/>
  <c r="BY26" i="4"/>
  <c r="BY32" i="4"/>
  <c r="BY37" i="4"/>
  <c r="N31" i="4"/>
  <c r="N35" i="4"/>
  <c r="L18" i="4"/>
  <c r="CC39" i="4"/>
  <c r="BZ39" i="4"/>
  <c r="BX39" i="4"/>
  <c r="BU39" i="4"/>
  <c r="L17" i="4"/>
  <c r="L20" i="4"/>
  <c r="L29" i="4"/>
  <c r="S25" i="4"/>
  <c r="L25" i="4"/>
  <c r="L19" i="4"/>
  <c r="L16" i="4"/>
  <c r="BS35" i="4"/>
  <c r="K31" i="4"/>
  <c r="BT27" i="4"/>
  <c r="BT24" i="4"/>
  <c r="BY42" i="4" l="1"/>
  <c r="BT43" i="4"/>
  <c r="BT26" i="4"/>
  <c r="S31" i="4"/>
  <c r="BT12" i="4"/>
  <c r="L31" i="4"/>
  <c r="BS33" i="4"/>
  <c r="BT33" i="4"/>
  <c r="BS28" i="4"/>
  <c r="BT28" i="4"/>
  <c r="BS36" i="4"/>
  <c r="BT36" i="4"/>
  <c r="BT10" i="4"/>
  <c r="BT13" i="4"/>
  <c r="BS38" i="4"/>
  <c r="BT38" i="4"/>
  <c r="BS31" i="4"/>
  <c r="BT31" i="4"/>
  <c r="BS37" i="4"/>
  <c r="BT37" i="4"/>
  <c r="BT9" i="4"/>
  <c r="BS14" i="4"/>
  <c r="BT14" i="4"/>
  <c r="BS12" i="4"/>
  <c r="BS10" i="4"/>
  <c r="BS13" i="4"/>
  <c r="BS27" i="4"/>
  <c r="BS26" i="4"/>
  <c r="BS24" i="4"/>
  <c r="BS9" i="4"/>
  <c r="BS39" i="4" l="1"/>
  <c r="BY39" i="4"/>
  <c r="BT41" i="4"/>
  <c r="BT39" i="4"/>
  <c r="Q38" i="4"/>
  <c r="R38" i="4" s="1"/>
  <c r="Q37" i="4"/>
  <c r="R37" i="4" s="1"/>
  <c r="Q36" i="4"/>
  <c r="R36" i="4" s="1"/>
  <c r="Q32" i="4"/>
  <c r="R32" i="4" s="1"/>
  <c r="Q28" i="4"/>
  <c r="R28" i="4" s="1"/>
  <c r="Q26" i="4"/>
  <c r="R26" i="4" s="1"/>
  <c r="Q14" i="4"/>
  <c r="R14" i="4" s="1"/>
  <c r="Q13" i="4"/>
  <c r="R13" i="4" s="1"/>
  <c r="Q12" i="4"/>
  <c r="R12" i="4" s="1"/>
  <c r="Q10" i="4"/>
  <c r="R10" i="4" s="1"/>
  <c r="Q9" i="4"/>
  <c r="M38" i="4"/>
  <c r="N38" i="4" s="1"/>
  <c r="M37" i="4"/>
  <c r="N37" i="4" s="1"/>
  <c r="M36" i="4"/>
  <c r="N36" i="4" s="1"/>
  <c r="M33" i="4"/>
  <c r="N33" i="4" s="1"/>
  <c r="M32" i="4"/>
  <c r="N32" i="4" s="1"/>
  <c r="M28" i="4"/>
  <c r="N28" i="4" s="1"/>
  <c r="M27" i="4"/>
  <c r="N27" i="4" s="1"/>
  <c r="M26" i="4"/>
  <c r="N26" i="4" s="1"/>
  <c r="M14" i="4"/>
  <c r="N14" i="4" s="1"/>
  <c r="M13" i="4"/>
  <c r="N13" i="4" s="1"/>
  <c r="M12" i="4"/>
  <c r="N12" i="4" s="1"/>
  <c r="M10" i="4"/>
  <c r="N10" i="4" s="1"/>
  <c r="M9" i="4"/>
  <c r="K14" i="4"/>
  <c r="L14" i="4" s="1"/>
  <c r="K12" i="4"/>
  <c r="L12" i="4" s="1"/>
  <c r="K9" i="4"/>
  <c r="I38" i="4"/>
  <c r="I37" i="4"/>
  <c r="I36" i="4"/>
  <c r="I35" i="4"/>
  <c r="T35" i="4" s="1"/>
  <c r="I33" i="4"/>
  <c r="I32" i="4"/>
  <c r="I28" i="4"/>
  <c r="I27" i="4"/>
  <c r="I26" i="4"/>
  <c r="I14" i="4"/>
  <c r="I13" i="4"/>
  <c r="I12" i="4"/>
  <c r="I10" i="4"/>
  <c r="I9" i="4"/>
  <c r="AV38" i="4"/>
  <c r="AU38" i="4"/>
  <c r="AV37" i="4"/>
  <c r="AU37" i="4"/>
  <c r="AV36" i="4"/>
  <c r="AU36" i="4"/>
  <c r="AV35" i="4"/>
  <c r="AU35" i="4"/>
  <c r="AV33" i="4"/>
  <c r="AU33" i="4"/>
  <c r="AV32" i="4"/>
  <c r="AU32" i="4"/>
  <c r="AV31" i="4"/>
  <c r="AU31" i="4"/>
  <c r="J31" i="4" s="1"/>
  <c r="AV28" i="4"/>
  <c r="AU28" i="4"/>
  <c r="AV27" i="4"/>
  <c r="AU27" i="4"/>
  <c r="AV26" i="4"/>
  <c r="AU26" i="4"/>
  <c r="AV24" i="4"/>
  <c r="AU24" i="4"/>
  <c r="AV14" i="4"/>
  <c r="AU14" i="4"/>
  <c r="AV13" i="4"/>
  <c r="AU13" i="4"/>
  <c r="AV12" i="4"/>
  <c r="AU12" i="4"/>
  <c r="AV10" i="4"/>
  <c r="AU10" i="4"/>
  <c r="AV9" i="4"/>
  <c r="AU9" i="4"/>
  <c r="D38" i="4"/>
  <c r="D37" i="4"/>
  <c r="D36" i="4"/>
  <c r="D35" i="4"/>
  <c r="D33" i="4"/>
  <c r="D32" i="4"/>
  <c r="D28" i="4"/>
  <c r="D27" i="4"/>
  <c r="D26" i="4"/>
  <c r="D14" i="4"/>
  <c r="D13" i="4"/>
  <c r="D12" i="4"/>
  <c r="D10" i="4"/>
  <c r="D9" i="4"/>
  <c r="C38" i="4"/>
  <c r="C37" i="4"/>
  <c r="C36" i="4"/>
  <c r="C35" i="4"/>
  <c r="C33" i="4"/>
  <c r="C32" i="4"/>
  <c r="C28" i="4"/>
  <c r="C27" i="4"/>
  <c r="C26" i="4"/>
  <c r="C14" i="4"/>
  <c r="C13" i="4"/>
  <c r="C12" i="4"/>
  <c r="AM38" i="4"/>
  <c r="AL38" i="4"/>
  <c r="AK38" i="4"/>
  <c r="AH38" i="4"/>
  <c r="AM37" i="4"/>
  <c r="AL37" i="4"/>
  <c r="AK37" i="4"/>
  <c r="AH37" i="4"/>
  <c r="AM36" i="4"/>
  <c r="AL36" i="4"/>
  <c r="AK36" i="4"/>
  <c r="AH36" i="4"/>
  <c r="AM35" i="4"/>
  <c r="AL35" i="4"/>
  <c r="AK35" i="4"/>
  <c r="AH35" i="4"/>
  <c r="AM33" i="4"/>
  <c r="AL33" i="4"/>
  <c r="AK33" i="4"/>
  <c r="AH33" i="4"/>
  <c r="AM32" i="4"/>
  <c r="AL32" i="4"/>
  <c r="AK32" i="4"/>
  <c r="AH32" i="4"/>
  <c r="AM31" i="4"/>
  <c r="AL31" i="4"/>
  <c r="AK31" i="4"/>
  <c r="AH31" i="4"/>
  <c r="AM28" i="4"/>
  <c r="AL28" i="4"/>
  <c r="AK28" i="4"/>
  <c r="AH28" i="4"/>
  <c r="AM27" i="4"/>
  <c r="AL27" i="4"/>
  <c r="AK27" i="4"/>
  <c r="AH27" i="4"/>
  <c r="AM26" i="4"/>
  <c r="AL26" i="4"/>
  <c r="AK26" i="4"/>
  <c r="AH26" i="4"/>
  <c r="AM24" i="4"/>
  <c r="AL24" i="4"/>
  <c r="AK24" i="4"/>
  <c r="AH24" i="4"/>
  <c r="AM14" i="4"/>
  <c r="AL14" i="4"/>
  <c r="AK14" i="4"/>
  <c r="AH14" i="4"/>
  <c r="AM13" i="4"/>
  <c r="AL13" i="4"/>
  <c r="AK13" i="4"/>
  <c r="AH13" i="4"/>
  <c r="AM12" i="4"/>
  <c r="AL12" i="4"/>
  <c r="AK12" i="4"/>
  <c r="AH12" i="4"/>
  <c r="AM10" i="4"/>
  <c r="AL10" i="4"/>
  <c r="AK10" i="4"/>
  <c r="AH10" i="4"/>
  <c r="AM9" i="4"/>
  <c r="AL9" i="4"/>
  <c r="AK9" i="4"/>
  <c r="AH9" i="4"/>
  <c r="G38" i="4"/>
  <c r="G37" i="4"/>
  <c r="G36" i="4"/>
  <c r="G35" i="4"/>
  <c r="G33" i="4"/>
  <c r="G32" i="4"/>
  <c r="G28" i="4"/>
  <c r="G27" i="4"/>
  <c r="G26" i="4"/>
  <c r="G14" i="4"/>
  <c r="G13" i="4"/>
  <c r="G12" i="4"/>
  <c r="G10" i="4"/>
  <c r="G9" i="4"/>
  <c r="F38" i="4"/>
  <c r="F37" i="4"/>
  <c r="F36" i="4"/>
  <c r="F35" i="4"/>
  <c r="F33" i="4"/>
  <c r="F32" i="4"/>
  <c r="F28" i="4"/>
  <c r="F27" i="4"/>
  <c r="F26" i="4"/>
  <c r="F14" i="4"/>
  <c r="F13" i="4"/>
  <c r="F12" i="4"/>
  <c r="F10" i="4"/>
  <c r="F9" i="4"/>
  <c r="AB37" i="4"/>
  <c r="AB36" i="4"/>
  <c r="AB35" i="4"/>
  <c r="AB33" i="4"/>
  <c r="AB32" i="4"/>
  <c r="AB31" i="4"/>
  <c r="AB28" i="4"/>
  <c r="AB27" i="4"/>
  <c r="AB26" i="4"/>
  <c r="AB24" i="4"/>
  <c r="AB14" i="4"/>
  <c r="AB13" i="4"/>
  <c r="AB12" i="4"/>
  <c r="AB10" i="4"/>
  <c r="AB9" i="4"/>
  <c r="G39" i="4" l="1"/>
  <c r="L9" i="4"/>
  <c r="R9" i="4"/>
  <c r="Q39" i="4"/>
  <c r="R39" i="4" s="1"/>
  <c r="N9" i="4"/>
  <c r="M39" i="4"/>
  <c r="N39" i="4" s="1"/>
  <c r="I39" i="4"/>
  <c r="D39" i="4"/>
  <c r="C39" i="4"/>
  <c r="F39" i="4"/>
  <c r="AU41" i="4"/>
  <c r="AL39" i="4"/>
  <c r="AV41" i="4"/>
  <c r="AM39" i="4"/>
  <c r="AB39" i="4"/>
  <c r="E12" i="4"/>
  <c r="E14" i="4"/>
  <c r="E28" i="4"/>
  <c r="AN24" i="4"/>
  <c r="AO24" i="4" s="1"/>
  <c r="K35" i="4"/>
  <c r="L35" i="4" s="1"/>
  <c r="K37" i="4"/>
  <c r="L37" i="4" s="1"/>
  <c r="S9" i="4"/>
  <c r="AC9" i="4"/>
  <c r="AD9" i="4" s="1"/>
  <c r="AN14" i="4"/>
  <c r="AO14" i="4" s="1"/>
  <c r="AW14" i="4"/>
  <c r="AW32" i="4"/>
  <c r="AW27" i="4"/>
  <c r="AW36" i="4"/>
  <c r="AN38" i="4"/>
  <c r="AO38" i="4" s="1"/>
  <c r="J32" i="4"/>
  <c r="K13" i="4"/>
  <c r="E9" i="4"/>
  <c r="AN33" i="4"/>
  <c r="AO33" i="4" s="1"/>
  <c r="E33" i="4"/>
  <c r="E37" i="4"/>
  <c r="AW38" i="4"/>
  <c r="J27" i="4"/>
  <c r="AV39" i="4"/>
  <c r="E36" i="4"/>
  <c r="E13" i="4"/>
  <c r="J35" i="4"/>
  <c r="AH39" i="4"/>
  <c r="AN27" i="4"/>
  <c r="AO27" i="4" s="1"/>
  <c r="E38" i="4"/>
  <c r="AN10" i="4"/>
  <c r="AO10" i="4" s="1"/>
  <c r="AN35" i="4"/>
  <c r="AO35" i="4" s="1"/>
  <c r="AN36" i="4"/>
  <c r="AO36" i="4" s="1"/>
  <c r="AK39" i="4"/>
  <c r="AW10" i="4"/>
  <c r="AW26" i="4"/>
  <c r="AW31" i="4"/>
  <c r="J14" i="4"/>
  <c r="J36" i="4"/>
  <c r="T36" i="4"/>
  <c r="J26" i="4"/>
  <c r="H27" i="4"/>
  <c r="H35" i="4"/>
  <c r="J37" i="4"/>
  <c r="S12" i="4"/>
  <c r="S14" i="4"/>
  <c r="AN31" i="4"/>
  <c r="AO31" i="4" s="1"/>
  <c r="J38" i="4"/>
  <c r="K10" i="4"/>
  <c r="L10" i="4" s="1"/>
  <c r="K26" i="4"/>
  <c r="K28" i="4"/>
  <c r="L28" i="4" s="1"/>
  <c r="K32" i="4"/>
  <c r="K33" i="4"/>
  <c r="L33" i="4" s="1"/>
  <c r="K36" i="4"/>
  <c r="K38" i="4"/>
  <c r="T26" i="4"/>
  <c r="T32" i="4"/>
  <c r="T38" i="4"/>
  <c r="J10" i="4"/>
  <c r="AW12" i="4"/>
  <c r="AW28" i="4"/>
  <c r="AW33" i="4"/>
  <c r="AU39" i="4"/>
  <c r="J9" i="4"/>
  <c r="J13" i="4"/>
  <c r="T9" i="4"/>
  <c r="T13" i="4"/>
  <c r="T37" i="4"/>
  <c r="AN12" i="4"/>
  <c r="AO12" i="4" s="1"/>
  <c r="AN28" i="4"/>
  <c r="AO28" i="4" s="1"/>
  <c r="E10" i="4"/>
  <c r="E27" i="4"/>
  <c r="E26" i="4"/>
  <c r="E32" i="4"/>
  <c r="E35" i="4"/>
  <c r="AW35" i="4"/>
  <c r="K27" i="4"/>
  <c r="L27" i="4" s="1"/>
  <c r="T12" i="4"/>
  <c r="T14" i="4"/>
  <c r="T28" i="4"/>
  <c r="T33" i="4"/>
  <c r="T27" i="4"/>
  <c r="H9" i="4"/>
  <c r="H13" i="4"/>
  <c r="AW13" i="4"/>
  <c r="AN13" i="4"/>
  <c r="AO13" i="4" s="1"/>
  <c r="AN26" i="4"/>
  <c r="AO26" i="4" s="1"/>
  <c r="AN32" i="4"/>
  <c r="AO32" i="4" s="1"/>
  <c r="AN37" i="4"/>
  <c r="AO37" i="4" s="1"/>
  <c r="AW24" i="4"/>
  <c r="AW37" i="4"/>
  <c r="J12" i="4"/>
  <c r="J28" i="4"/>
  <c r="J33" i="4"/>
  <c r="T10" i="4"/>
  <c r="AW9" i="4"/>
  <c r="H14" i="4"/>
  <c r="H33" i="4"/>
  <c r="H36" i="4"/>
  <c r="AN9" i="4"/>
  <c r="AO9" i="4" s="1"/>
  <c r="H28" i="4"/>
  <c r="AC12" i="4"/>
  <c r="AD12" i="4" s="1"/>
  <c r="AC14" i="4"/>
  <c r="AD14" i="4" s="1"/>
  <c r="AC26" i="4"/>
  <c r="AD26" i="4" s="1"/>
  <c r="AC28" i="4"/>
  <c r="AD28" i="4" s="1"/>
  <c r="AC32" i="4"/>
  <c r="AD32" i="4" s="1"/>
  <c r="AC33" i="4"/>
  <c r="AD33" i="4" s="1"/>
  <c r="AC36" i="4"/>
  <c r="AD36" i="4" s="1"/>
  <c r="AC38" i="4"/>
  <c r="AD38" i="4" s="1"/>
  <c r="H37" i="4"/>
  <c r="AC10" i="4"/>
  <c r="AD10" i="4" s="1"/>
  <c r="AC13" i="4"/>
  <c r="AD13" i="4" s="1"/>
  <c r="H10" i="4"/>
  <c r="H26" i="4"/>
  <c r="H32" i="4"/>
  <c r="H38" i="4"/>
  <c r="AC24" i="4"/>
  <c r="AD24" i="4" s="1"/>
  <c r="AC27" i="4"/>
  <c r="AD27" i="4" s="1"/>
  <c r="AC31" i="4"/>
  <c r="AD31" i="4" s="1"/>
  <c r="AC35" i="4"/>
  <c r="AD35" i="4" s="1"/>
  <c r="AC37" i="4"/>
  <c r="AD37" i="4" s="1"/>
  <c r="H12" i="4"/>
  <c r="K39" i="4" l="1"/>
  <c r="L39" i="4" s="1"/>
  <c r="S37" i="4"/>
  <c r="S36" i="4"/>
  <c r="L36" i="4"/>
  <c r="S38" i="4"/>
  <c r="L38" i="4"/>
  <c r="S32" i="4"/>
  <c r="L32" i="4"/>
  <c r="S13" i="4"/>
  <c r="L13" i="4"/>
  <c r="S26" i="4"/>
  <c r="L26" i="4"/>
  <c r="S35" i="4"/>
  <c r="T39" i="4"/>
  <c r="AW39" i="4"/>
  <c r="S10" i="4"/>
  <c r="S33" i="4"/>
  <c r="S27" i="4"/>
  <c r="S28" i="4"/>
  <c r="AN39" i="4"/>
  <c r="AO39" i="4" s="1"/>
  <c r="H39" i="4"/>
  <c r="E39" i="4"/>
  <c r="AC39" i="4"/>
  <c r="AD39" i="4" s="1"/>
  <c r="J39" i="4"/>
  <c r="S39" i="4" l="1"/>
</calcChain>
</file>

<file path=xl/sharedStrings.xml><?xml version="1.0" encoding="utf-8"?>
<sst xmlns="http://schemas.openxmlformats.org/spreadsheetml/2006/main" count="190" uniqueCount="85">
  <si>
    <t>№№ п\п</t>
  </si>
  <si>
    <t>Підприємства</t>
  </si>
  <si>
    <t>КП "Київпастранс"</t>
  </si>
  <si>
    <t>Всього</t>
  </si>
  <si>
    <t>Перевезено пасажирів</t>
  </si>
  <si>
    <t>(тис. чол.)</t>
  </si>
  <si>
    <t>Витрати</t>
  </si>
  <si>
    <t>Доходи</t>
  </si>
  <si>
    <t>у тому числі:</t>
  </si>
  <si>
    <t>Відсоток покриття витрат</t>
  </si>
  <si>
    <t>загальними доходами</t>
  </si>
  <si>
    <t>(+-) відсотків</t>
  </si>
  <si>
    <t>Збільшено</t>
  </si>
  <si>
    <t>трамвай</t>
  </si>
  <si>
    <t>тролейбус</t>
  </si>
  <si>
    <t>всього</t>
  </si>
  <si>
    <t>Обсяги транспортної роботи</t>
  </si>
  <si>
    <t>Всього                     (тис.км)</t>
  </si>
  <si>
    <t>Трамвай</t>
  </si>
  <si>
    <t>Тролейбус</t>
  </si>
  <si>
    <t>Різниця</t>
  </si>
  <si>
    <t>Відсоток</t>
  </si>
  <si>
    <t>Пробіг РС</t>
  </si>
  <si>
    <t>відсоток збільшення (+), зменшення (-)</t>
  </si>
  <si>
    <t>реалізація</t>
  </si>
  <si>
    <t>дотації</t>
  </si>
  <si>
    <t>реалізацією квитків за проїзд</t>
  </si>
  <si>
    <t>реалізація квитків за проїзд (тис.грн.)</t>
  </si>
  <si>
    <t>Видатки</t>
  </si>
  <si>
    <t>Корпорація підприємств міського електротранспориту України "Укрелектротранс"</t>
  </si>
  <si>
    <t>КП "Дружківкаелектроавтотранс"</t>
  </si>
  <si>
    <t>КП "Вінницька транспортна компанія"</t>
  </si>
  <si>
    <t>КП "Житомирське ТТУ"</t>
  </si>
  <si>
    <t>КП "Запоріжелектротранс"</t>
  </si>
  <si>
    <t>КП "Електроавтотранс" м.Ів.Франківськ</t>
  </si>
  <si>
    <t>КП "Конотопське ТУ"</t>
  </si>
  <si>
    <t>КП "Краматорське ТТУ"</t>
  </si>
  <si>
    <t>КП "Кременчуцьке ТрУ"</t>
  </si>
  <si>
    <t>КП "Швидкісний трамвай" Кивий Ріг</t>
  </si>
  <si>
    <t>КП "Міський трололейбус" Кривий Ріг</t>
  </si>
  <si>
    <t>КП "Луцьке підприємство електротранспорту"</t>
  </si>
  <si>
    <t>КП "Львівелектротранс"</t>
  </si>
  <si>
    <t>КП "Маріупольське ТТУ"</t>
  </si>
  <si>
    <t>КП "Миколаївелектротранс"</t>
  </si>
  <si>
    <t>КП "Одесміськелектротранс"</t>
  </si>
  <si>
    <t>КП "Полтаваелектроавтотранс"</t>
  </si>
  <si>
    <t>КП "Рівнеелектроавтотранс"</t>
  </si>
  <si>
    <t>КП "Сєверодонецьке ТрУ"</t>
  </si>
  <si>
    <t>КП "Слов"янське ТрУ"</t>
  </si>
  <si>
    <t>КП "Тернопільелектротранс"</t>
  </si>
  <si>
    <t>КП "Херсонелектротранс"</t>
  </si>
  <si>
    <t>КП "Черкасиелектротранс"</t>
  </si>
  <si>
    <t>КП "Чернівецьке ТрУ"</t>
  </si>
  <si>
    <t>КП "Чернігівське ТрУ"</t>
  </si>
  <si>
    <t>Білоцерківське КП "Тролейбусне управління"</t>
  </si>
  <si>
    <t>9 місяців</t>
  </si>
  <si>
    <t>КП "Бахмутелектротранс"</t>
  </si>
  <si>
    <t>КП "Дніпровський електротранспорт"</t>
  </si>
  <si>
    <t>КП "Трамвай" м. Кам'янське</t>
  </si>
  <si>
    <t>КП "Електротранс"м. Кропивницький</t>
  </si>
  <si>
    <t>КП "Електроавтотранс" м. Суми</t>
  </si>
  <si>
    <t>КП "Електротранс" м. Хмельницький</t>
  </si>
  <si>
    <t>чистий дохід від інших видів діяльності (тис. грн.)</t>
  </si>
  <si>
    <t>оплата транспортної роботи за договором</t>
  </si>
  <si>
    <t>КП "Дніпропетровський електротранспорт"</t>
  </si>
  <si>
    <t>УСЬОГО</t>
  </si>
  <si>
    <t>КП КМР "Електротранс", м. Кропивницький</t>
  </si>
  <si>
    <t>фінансування з місцевих бюджетів (тис.грн.)</t>
  </si>
  <si>
    <t>Перевезено пасажирів 2020</t>
  </si>
  <si>
    <t xml:space="preserve">КП "Кременчуцьке ТрУ ім. Л.Я. Левітана" </t>
  </si>
  <si>
    <t>Показники не надано</t>
  </si>
  <si>
    <r>
      <rPr>
        <u/>
        <sz val="14"/>
        <rFont val="Arial Cyr"/>
        <charset val="204"/>
      </rPr>
      <t>Примітки</t>
    </r>
    <r>
      <rPr>
        <sz val="14"/>
        <rFont val="Arial Cyr"/>
        <charset val="204"/>
      </rPr>
      <t xml:space="preserve">: 1. Таблиця складена за показниками, наданими підприємствами міського електротранспорту та носить відомчий характер. </t>
    </r>
  </si>
  <si>
    <t xml:space="preserve">     2. У зв'язку з пандемією COVID-19 з березня місяця 2020 року траспортне обслуговування населення здійснюється зі значними обмеженнями. </t>
  </si>
  <si>
    <t>Основні показники роботи підприємств міського електричного транспорту України за 9 місяців 2021 року порівняно з аналогічним періодом минулого року</t>
  </si>
  <si>
    <t>Відсоток збільшнння (+), зменшення (-) відносно 2020 року</t>
  </si>
  <si>
    <t>Обсяги витрат у 2021 р. (тис.грн)</t>
  </si>
  <si>
    <t xml:space="preserve">Відсоток збільшення (+), зменшення (-) відносно 2020 року </t>
  </si>
  <si>
    <t>Обсяги доходів у 2021 році (тис. грн.)</t>
  </si>
  <si>
    <t>відсоток (+,-) до 2020 р.</t>
  </si>
  <si>
    <t>Перевезено пасажирів 2021</t>
  </si>
  <si>
    <t>Доходи за 9 міс. 2021 року</t>
  </si>
  <si>
    <t>Доходи за 9 міс 2020 року</t>
  </si>
  <si>
    <t>Всього за 9 міс. 2021р</t>
  </si>
  <si>
    <t>Всього за 9 міс. 1020р.</t>
  </si>
  <si>
    <t>Всього МЕТ у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</si>
</sst>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&quot;р.&quot;;[Red]\-#,##0&quot;р.&quot;"/>
    <numFmt numFmtId="165" formatCode="_-* #,##0.00_р_._-;\-* #,##0.00_р_._-;_-* &quot;-&quot;??_р_._-;_-@_-"/>
    <numFmt numFmtId="166" formatCode="0.0%"/>
    <numFmt numFmtId="167" formatCode="_-* #,##0.0_р_._-;\-* #,##0.0_р_._-;_-* &quot;-&quot;??_р_._-;_-@_-"/>
    <numFmt numFmtId="168" formatCode="0.0"/>
    <numFmt numFmtId="169" formatCode="#,##0.0"/>
    <numFmt numFmtId="170" formatCode="[$-419]General"/>
    <numFmt numFmtId="171" formatCode="_-* #,##0.0_₴_-;\-* #,##0.0_₴_-;_-* &quot;-&quot;?_₴_-;_-@_-"/>
    <numFmt numFmtId="172" formatCode="[$-422]General"/>
    <numFmt numFmtId="173" formatCode="#,##0.0\ _₽"/>
  </numFmts>
  <fonts count="4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8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Liberation Sans"/>
      <charset val="204"/>
    </font>
    <font>
      <sz val="11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12"/>
      <name val="Times New Roman"/>
      <family val="1"/>
      <charset val="1"/>
    </font>
    <font>
      <b/>
      <sz val="14"/>
      <color indexed="12"/>
      <name val="Arial"/>
      <family val="2"/>
      <charset val="1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u/>
      <sz val="14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6"/>
      <color indexed="39"/>
      <name val="Times New Roman"/>
      <family val="1"/>
      <charset val="1"/>
    </font>
    <font>
      <b/>
      <sz val="12"/>
      <color indexed="12"/>
      <name val="Times New Roman"/>
      <family val="1"/>
      <charset val="1"/>
    </font>
    <font>
      <b/>
      <sz val="12"/>
      <color indexed="39"/>
      <name val="Times New Roman"/>
      <family val="1"/>
      <charset val="1"/>
    </font>
    <font>
      <b/>
      <sz val="12"/>
      <name val="Times New Roman"/>
      <family val="1"/>
      <charset val="204"/>
    </font>
    <font>
      <sz val="20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1" fillId="0" borderId="0" applyBorder="0" applyProtection="0"/>
    <xf numFmtId="0" fontId="13" fillId="0" borderId="0"/>
  </cellStyleXfs>
  <cellXfs count="477">
    <xf numFmtId="0" fontId="0" fillId="0" borderId="0" xfId="0"/>
    <xf numFmtId="0" fontId="0" fillId="0" borderId="1" xfId="0" applyBorder="1"/>
    <xf numFmtId="0" fontId="0" fillId="2" borderId="3" xfId="0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0" xfId="0" applyFill="1"/>
    <xf numFmtId="166" fontId="0" fillId="2" borderId="0" xfId="1" applyNumberFormat="1" applyFont="1" applyFill="1" applyAlignment="1">
      <alignment horizontal="center"/>
    </xf>
    <xf numFmtId="0" fontId="0" fillId="0" borderId="0" xfId="0" applyBorder="1"/>
    <xf numFmtId="0" fontId="0" fillId="0" borderId="43" xfId="0" applyBorder="1"/>
    <xf numFmtId="0" fontId="0" fillId="0" borderId="36" xfId="0" applyBorder="1"/>
    <xf numFmtId="0" fontId="0" fillId="0" borderId="13" xfId="0" applyBorder="1"/>
    <xf numFmtId="168" fontId="0" fillId="0" borderId="0" xfId="0" applyNumberFormat="1"/>
    <xf numFmtId="0" fontId="0" fillId="0" borderId="0" xfId="0" applyAlignment="1">
      <alignment wrapText="1"/>
    </xf>
    <xf numFmtId="166" fontId="0" fillId="0" borderId="0" xfId="1" applyNumberFormat="1" applyFont="1" applyAlignment="1">
      <alignment horizontal="center" wrapText="1"/>
    </xf>
    <xf numFmtId="0" fontId="0" fillId="0" borderId="45" xfId="0" applyBorder="1"/>
    <xf numFmtId="0" fontId="0" fillId="0" borderId="0" xfId="0" applyFill="1" applyBorder="1"/>
    <xf numFmtId="0" fontId="0" fillId="2" borderId="49" xfId="0" applyFill="1" applyBorder="1" applyAlignment="1">
      <alignment wrapText="1"/>
    </xf>
    <xf numFmtId="0" fontId="0" fillId="0" borderId="13" xfId="0" applyBorder="1"/>
    <xf numFmtId="166" fontId="4" fillId="0" borderId="3" xfId="1" applyNumberFormat="1" applyFont="1" applyBorder="1" applyAlignment="1">
      <alignment horizontal="center"/>
    </xf>
    <xf numFmtId="166" fontId="4" fillId="0" borderId="19" xfId="1" applyNumberFormat="1" applyFont="1" applyBorder="1" applyAlignment="1">
      <alignment horizontal="center"/>
    </xf>
    <xf numFmtId="166" fontId="4" fillId="0" borderId="17" xfId="1" applyNumberFormat="1" applyFont="1" applyBorder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5" fillId="2" borderId="19" xfId="0" applyFont="1" applyFill="1" applyBorder="1"/>
    <xf numFmtId="0" fontId="5" fillId="2" borderId="48" xfId="0" applyFont="1" applyFill="1" applyBorder="1" applyAlignment="1"/>
    <xf numFmtId="0" fontId="0" fillId="0" borderId="13" xfId="0" applyBorder="1"/>
    <xf numFmtId="0" fontId="5" fillId="2" borderId="53" xfId="0" applyFont="1" applyFill="1" applyBorder="1"/>
    <xf numFmtId="0" fontId="5" fillId="2" borderId="17" xfId="0" applyFont="1" applyFill="1" applyBorder="1"/>
    <xf numFmtId="0" fontId="5" fillId="2" borderId="48" xfId="0" applyFont="1" applyFill="1" applyBorder="1"/>
    <xf numFmtId="0" fontId="0" fillId="2" borderId="43" xfId="0" applyFill="1" applyBorder="1"/>
    <xf numFmtId="166" fontId="0" fillId="2" borderId="43" xfId="1" applyNumberFormat="1" applyFont="1" applyFill="1" applyBorder="1" applyAlignment="1">
      <alignment horizontal="center"/>
    </xf>
    <xf numFmtId="168" fontId="0" fillId="0" borderId="43" xfId="0" applyNumberFormat="1" applyBorder="1"/>
    <xf numFmtId="166" fontId="0" fillId="0" borderId="43" xfId="1" applyNumberFormat="1" applyFont="1" applyBorder="1" applyAlignment="1">
      <alignment horizontal="center" wrapText="1"/>
    </xf>
    <xf numFmtId="0" fontId="5" fillId="2" borderId="48" xfId="0" applyFont="1" applyFill="1" applyBorder="1" applyAlignment="1">
      <alignment wrapText="1"/>
    </xf>
    <xf numFmtId="0" fontId="0" fillId="2" borderId="17" xfId="0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1" xfId="0" applyBorder="1" applyAlignment="1">
      <alignment horizontal="center" vertical="center" wrapText="1"/>
    </xf>
    <xf numFmtId="0" fontId="0" fillId="0" borderId="20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0" fillId="0" borderId="7" xfId="0" applyBorder="1"/>
    <xf numFmtId="0" fontId="8" fillId="0" borderId="7" xfId="0" applyFont="1" applyBorder="1"/>
    <xf numFmtId="0" fontId="8" fillId="0" borderId="23" xfId="0" applyFont="1" applyBorder="1"/>
    <xf numFmtId="171" fontId="0" fillId="0" borderId="0" xfId="0" applyNumberFormat="1"/>
    <xf numFmtId="168" fontId="3" fillId="2" borderId="50" xfId="0" applyNumberFormat="1" applyFont="1" applyFill="1" applyBorder="1" applyAlignment="1">
      <alignment horizontal="center" vertical="center"/>
    </xf>
    <xf numFmtId="166" fontId="3" fillId="2" borderId="10" xfId="1" applyNumberFormat="1" applyFont="1" applyFill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166" fontId="3" fillId="0" borderId="10" xfId="1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2" xfId="1" applyNumberFormat="1" applyFont="1" applyBorder="1" applyAlignment="1">
      <alignment horizontal="center" vertical="center"/>
    </xf>
    <xf numFmtId="166" fontId="3" fillId="0" borderId="10" xfId="1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0" borderId="0" xfId="0" applyFont="1"/>
    <xf numFmtId="0" fontId="5" fillId="0" borderId="43" xfId="0" applyFont="1" applyBorder="1"/>
    <xf numFmtId="169" fontId="5" fillId="0" borderId="17" xfId="0" applyNumberFormat="1" applyFont="1" applyFill="1" applyBorder="1" applyAlignment="1">
      <alignment horizontal="center" vertical="center"/>
    </xf>
    <xf numFmtId="169" fontId="5" fillId="0" borderId="24" xfId="0" applyNumberFormat="1" applyFont="1" applyFill="1" applyBorder="1" applyAlignment="1">
      <alignment horizontal="center" vertical="center"/>
    </xf>
    <xf numFmtId="169" fontId="0" fillId="0" borderId="54" xfId="0" applyNumberFormat="1" applyFont="1" applyBorder="1" applyAlignment="1">
      <alignment horizontal="center" vertical="center"/>
    </xf>
    <xf numFmtId="169" fontId="0" fillId="0" borderId="21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172" fontId="12" fillId="3" borderId="63" xfId="3" applyNumberFormat="1" applyFont="1" applyFill="1" applyBorder="1" applyAlignment="1" applyProtection="1">
      <alignment horizontal="center"/>
    </xf>
    <xf numFmtId="172" fontId="12" fillId="3" borderId="62" xfId="3" applyNumberFormat="1" applyFont="1" applyFill="1" applyBorder="1" applyAlignment="1" applyProtection="1">
      <alignment horizontal="center"/>
    </xf>
    <xf numFmtId="0" fontId="8" fillId="0" borderId="24" xfId="0" applyFont="1" applyBorder="1" applyAlignment="1">
      <alignment horizontal="center"/>
    </xf>
    <xf numFmtId="169" fontId="19" fillId="0" borderId="59" xfId="0" applyNumberFormat="1" applyFont="1" applyFill="1" applyBorder="1" applyAlignment="1">
      <alignment horizontal="center"/>
    </xf>
    <xf numFmtId="169" fontId="20" fillId="0" borderId="23" xfId="0" applyNumberFormat="1" applyFont="1" applyFill="1" applyBorder="1" applyAlignment="1">
      <alignment horizontal="center"/>
    </xf>
    <xf numFmtId="168" fontId="0" fillId="0" borderId="45" xfId="0" applyNumberFormat="1" applyBorder="1"/>
    <xf numFmtId="2" fontId="0" fillId="0" borderId="54" xfId="0" applyNumberFormat="1" applyBorder="1"/>
    <xf numFmtId="0" fontId="22" fillId="0" borderId="45" xfId="0" applyFont="1" applyBorder="1" applyAlignment="1">
      <alignment horizontal="center"/>
    </xf>
    <xf numFmtId="0" fontId="8" fillId="4" borderId="54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13" fillId="0" borderId="8" xfId="0" applyFont="1" applyBorder="1"/>
    <xf numFmtId="0" fontId="23" fillId="0" borderId="43" xfId="0" applyFont="1" applyBorder="1"/>
    <xf numFmtId="0" fontId="0" fillId="0" borderId="65" xfId="0" applyBorder="1" applyAlignment="1">
      <alignment horizontal="center"/>
    </xf>
    <xf numFmtId="168" fontId="0" fillId="0" borderId="67" xfId="0" applyNumberFormat="1" applyBorder="1" applyAlignment="1">
      <alignment horizontal="center"/>
    </xf>
    <xf numFmtId="168" fontId="13" fillId="0" borderId="67" xfId="0" applyNumberFormat="1" applyFont="1" applyBorder="1" applyAlignment="1">
      <alignment horizontal="center"/>
    </xf>
    <xf numFmtId="168" fontId="13" fillId="0" borderId="68" xfId="0" applyNumberFormat="1" applyFont="1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8" fillId="0" borderId="71" xfId="0" applyFont="1" applyBorder="1"/>
    <xf numFmtId="0" fontId="8" fillId="0" borderId="72" xfId="0" applyFont="1" applyBorder="1"/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169" fontId="0" fillId="0" borderId="69" xfId="0" applyNumberFormat="1" applyBorder="1" applyAlignment="1">
      <alignment horizontal="center" vertical="center"/>
    </xf>
    <xf numFmtId="169" fontId="0" fillId="0" borderId="70" xfId="0" applyNumberFormat="1" applyBorder="1" applyAlignment="1">
      <alignment horizontal="center" vertical="center"/>
    </xf>
    <xf numFmtId="169" fontId="0" fillId="0" borderId="71" xfId="0" applyNumberFormat="1" applyFont="1" applyBorder="1" applyAlignment="1">
      <alignment horizontal="center" vertical="center"/>
    </xf>
    <xf numFmtId="169" fontId="0" fillId="0" borderId="72" xfId="0" applyNumberFormat="1" applyFont="1" applyBorder="1" applyAlignment="1">
      <alignment horizontal="center" vertical="center"/>
    </xf>
    <xf numFmtId="2" fontId="24" fillId="0" borderId="62" xfId="0" applyNumberFormat="1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2" fontId="24" fillId="0" borderId="63" xfId="0" applyNumberFormat="1" applyFont="1" applyBorder="1" applyAlignment="1">
      <alignment horizontal="center"/>
    </xf>
    <xf numFmtId="2" fontId="24" fillId="0" borderId="73" xfId="0" applyNumberFormat="1" applyFont="1" applyBorder="1" applyAlignment="1">
      <alignment horizontal="center"/>
    </xf>
    <xf numFmtId="0" fontId="0" fillId="0" borderId="70" xfId="0" applyFill="1" applyBorder="1"/>
    <xf numFmtId="0" fontId="0" fillId="0" borderId="71" xfId="0" applyFill="1" applyBorder="1"/>
    <xf numFmtId="0" fontId="13" fillId="0" borderId="71" xfId="0" applyFont="1" applyFill="1" applyBorder="1"/>
    <xf numFmtId="4" fontId="26" fillId="0" borderId="54" xfId="0" applyNumberFormat="1" applyFont="1" applyBorder="1" applyAlignment="1">
      <alignment horizontal="center"/>
    </xf>
    <xf numFmtId="4" fontId="26" fillId="0" borderId="69" xfId="0" applyNumberFormat="1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0" borderId="70" xfId="0" applyNumberFormat="1" applyFont="1" applyBorder="1" applyAlignment="1">
      <alignment horizontal="center"/>
    </xf>
    <xf numFmtId="4" fontId="26" fillId="0" borderId="55" xfId="0" applyNumberFormat="1" applyFont="1" applyBorder="1" applyAlignment="1">
      <alignment horizontal="center"/>
    </xf>
    <xf numFmtId="4" fontId="26" fillId="0" borderId="71" xfId="0" applyNumberFormat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69" fontId="10" fillId="0" borderId="54" xfId="4" applyNumberFormat="1" applyFont="1" applyFill="1" applyBorder="1" applyAlignment="1">
      <alignment horizontal="center" vertical="center" wrapText="1"/>
    </xf>
    <xf numFmtId="169" fontId="10" fillId="0" borderId="69" xfId="4" applyNumberFormat="1" applyFont="1" applyFill="1" applyBorder="1" applyAlignment="1">
      <alignment horizontal="center" vertical="center" wrapText="1"/>
    </xf>
    <xf numFmtId="169" fontId="10" fillId="0" borderId="17" xfId="4" applyNumberFormat="1" applyFont="1" applyFill="1" applyBorder="1" applyAlignment="1">
      <alignment horizontal="center" vertical="center" wrapText="1"/>
    </xf>
    <xf numFmtId="169" fontId="14" fillId="0" borderId="54" xfId="0" applyNumberFormat="1" applyFont="1" applyBorder="1" applyAlignment="1">
      <alignment horizontal="center"/>
    </xf>
    <xf numFmtId="169" fontId="14" fillId="0" borderId="69" xfId="0" applyNumberFormat="1" applyFont="1" applyBorder="1" applyAlignment="1">
      <alignment horizontal="center"/>
    </xf>
    <xf numFmtId="169" fontId="14" fillId="0" borderId="17" xfId="0" applyNumberFormat="1" applyFont="1" applyBorder="1" applyAlignment="1">
      <alignment horizontal="center"/>
    </xf>
    <xf numFmtId="169" fontId="14" fillId="0" borderId="70" xfId="0" applyNumberFormat="1" applyFont="1" applyBorder="1" applyAlignment="1">
      <alignment horizontal="center"/>
    </xf>
    <xf numFmtId="169" fontId="14" fillId="0" borderId="55" xfId="0" applyNumberFormat="1" applyFont="1" applyBorder="1" applyAlignment="1">
      <alignment horizontal="center"/>
    </xf>
    <xf numFmtId="169" fontId="14" fillId="0" borderId="64" xfId="0" applyNumberFormat="1" applyFont="1" applyBorder="1" applyAlignment="1">
      <alignment horizontal="center"/>
    </xf>
    <xf numFmtId="169" fontId="14" fillId="0" borderId="71" xfId="0" applyNumberFormat="1" applyFont="1" applyBorder="1" applyAlignment="1">
      <alignment horizontal="center"/>
    </xf>
    <xf numFmtId="169" fontId="14" fillId="0" borderId="72" xfId="0" applyNumberFormat="1" applyFont="1" applyBorder="1" applyAlignment="1">
      <alignment horizontal="center"/>
    </xf>
    <xf numFmtId="0" fontId="17" fillId="0" borderId="69" xfId="0" applyFont="1" applyBorder="1"/>
    <xf numFmtId="0" fontId="17" fillId="4" borderId="69" xfId="0" applyFont="1" applyFill="1" applyBorder="1"/>
    <xf numFmtId="0" fontId="17" fillId="0" borderId="70" xfId="0" applyFont="1" applyBorder="1"/>
    <xf numFmtId="0" fontId="17" fillId="0" borderId="71" xfId="0" applyFont="1" applyBorder="1"/>
    <xf numFmtId="168" fontId="27" fillId="0" borderId="44" xfId="0" applyNumberFormat="1" applyFont="1" applyBorder="1" applyAlignment="1">
      <alignment horizontal="center"/>
    </xf>
    <xf numFmtId="0" fontId="18" fillId="0" borderId="72" xfId="0" applyFont="1" applyBorder="1"/>
    <xf numFmtId="0" fontId="0" fillId="0" borderId="67" xfId="0" applyBorder="1" applyAlignment="1">
      <alignment horizontal="center"/>
    </xf>
    <xf numFmtId="0" fontId="0" fillId="0" borderId="67" xfId="0" applyFont="1" applyBorder="1" applyAlignment="1">
      <alignment horizontal="center"/>
    </xf>
    <xf numFmtId="173" fontId="17" fillId="0" borderId="69" xfId="0" applyNumberFormat="1" applyFont="1" applyFill="1" applyBorder="1" applyAlignment="1">
      <alignment horizontal="center"/>
    </xf>
    <xf numFmtId="173" fontId="17" fillId="0" borderId="71" xfId="0" applyNumberFormat="1" applyFont="1" applyFill="1" applyBorder="1" applyAlignment="1">
      <alignment horizontal="center"/>
    </xf>
    <xf numFmtId="173" fontId="0" fillId="0" borderId="69" xfId="0" applyNumberFormat="1" applyFill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9" xfId="0" applyFill="1" applyBorder="1"/>
    <xf numFmtId="0" fontId="8" fillId="0" borderId="78" xfId="0" applyFont="1" applyFill="1" applyBorder="1" applyAlignment="1"/>
    <xf numFmtId="0" fontId="8" fillId="0" borderId="72" xfId="0" applyFont="1" applyFill="1" applyBorder="1"/>
    <xf numFmtId="4" fontId="0" fillId="0" borderId="54" xfId="0" applyNumberFormat="1" applyFill="1" applyBorder="1" applyAlignment="1">
      <alignment horizontal="center" vertical="center"/>
    </xf>
    <xf numFmtId="4" fontId="0" fillId="0" borderId="69" xfId="0" applyNumberFormat="1" applyFill="1" applyBorder="1" applyAlignment="1">
      <alignment horizontal="center" vertical="center"/>
    </xf>
    <xf numFmtId="2" fontId="22" fillId="0" borderId="54" xfId="0" applyNumberFormat="1" applyFont="1" applyFill="1" applyBorder="1" applyAlignment="1">
      <alignment horizontal="center" vertical="center"/>
    </xf>
    <xf numFmtId="2" fontId="22" fillId="0" borderId="69" xfId="0" applyNumberFormat="1" applyFont="1" applyFill="1" applyBorder="1" applyAlignment="1">
      <alignment horizontal="center" vertical="center"/>
    </xf>
    <xf numFmtId="4" fontId="0" fillId="0" borderId="60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79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8" fontId="9" fillId="0" borderId="55" xfId="0" applyNumberFormat="1" applyFont="1" applyFill="1" applyBorder="1" applyAlignment="1">
      <alignment horizontal="center"/>
    </xf>
    <xf numFmtId="168" fontId="9" fillId="0" borderId="6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69" xfId="0" applyBorder="1" applyAlignment="1">
      <alignment horizontal="right"/>
    </xf>
    <xf numFmtId="0" fontId="0" fillId="0" borderId="71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8" fontId="28" fillId="0" borderId="54" xfId="0" applyNumberFormat="1" applyFont="1" applyBorder="1" applyAlignment="1">
      <alignment horizontal="center"/>
    </xf>
    <xf numFmtId="168" fontId="28" fillId="0" borderId="17" xfId="0" applyNumberFormat="1" applyFont="1" applyBorder="1" applyAlignment="1">
      <alignment horizontal="center"/>
    </xf>
    <xf numFmtId="168" fontId="28" fillId="0" borderId="55" xfId="0" applyNumberFormat="1" applyFont="1" applyBorder="1" applyAlignment="1">
      <alignment horizontal="center"/>
    </xf>
    <xf numFmtId="168" fontId="29" fillId="0" borderId="64" xfId="0" applyNumberFormat="1" applyFont="1" applyBorder="1" applyAlignment="1">
      <alignment horizontal="center"/>
    </xf>
    <xf numFmtId="168" fontId="23" fillId="0" borderId="69" xfId="0" applyNumberFormat="1" applyFont="1" applyBorder="1"/>
    <xf numFmtId="0" fontId="23" fillId="0" borderId="69" xfId="0" applyFont="1" applyBorder="1"/>
    <xf numFmtId="0" fontId="13" fillId="0" borderId="69" xfId="0" applyFont="1" applyBorder="1"/>
    <xf numFmtId="168" fontId="23" fillId="0" borderId="48" xfId="0" applyNumberFormat="1" applyFont="1" applyFill="1" applyBorder="1"/>
    <xf numFmtId="0" fontId="23" fillId="0" borderId="48" xfId="0" applyFont="1" applyFill="1" applyBorder="1"/>
    <xf numFmtId="168" fontId="23" fillId="0" borderId="69" xfId="0" applyNumberFormat="1" applyFont="1" applyFill="1" applyBorder="1"/>
    <xf numFmtId="0" fontId="23" fillId="0" borderId="40" xfId="0" applyFont="1" applyFill="1" applyBorder="1"/>
    <xf numFmtId="0" fontId="23" fillId="0" borderId="81" xfId="0" applyFont="1" applyBorder="1"/>
    <xf numFmtId="168" fontId="23" fillId="0" borderId="40" xfId="0" applyNumberFormat="1" applyFont="1" applyFill="1" applyBorder="1"/>
    <xf numFmtId="0" fontId="23" fillId="0" borderId="69" xfId="0" applyFont="1" applyFill="1" applyBorder="1"/>
    <xf numFmtId="172" fontId="12" fillId="3" borderId="82" xfId="3" applyNumberFormat="1" applyFont="1" applyFill="1" applyBorder="1" applyAlignment="1" applyProtection="1">
      <alignment horizontal="center"/>
    </xf>
    <xf numFmtId="0" fontId="9" fillId="0" borderId="72" xfId="0" applyFont="1" applyFill="1" applyBorder="1"/>
    <xf numFmtId="169" fontId="0" fillId="0" borderId="54" xfId="0" applyNumberFormat="1" applyFill="1" applyBorder="1" applyAlignment="1">
      <alignment horizontal="center" vertical="center" wrapText="1"/>
    </xf>
    <xf numFmtId="169" fontId="0" fillId="0" borderId="59" xfId="0" applyNumberFormat="1" applyFill="1" applyBorder="1" applyAlignment="1">
      <alignment horizontal="center" vertical="center" wrapText="1"/>
    </xf>
    <xf numFmtId="169" fontId="0" fillId="0" borderId="27" xfId="0" applyNumberFormat="1" applyFill="1" applyBorder="1" applyAlignment="1">
      <alignment vertical="center" wrapText="1"/>
    </xf>
    <xf numFmtId="169" fontId="0" fillId="0" borderId="77" xfId="0" applyNumberFormat="1" applyFill="1" applyBorder="1" applyAlignment="1">
      <alignment vertical="center" wrapText="1"/>
    </xf>
    <xf numFmtId="169" fontId="13" fillId="0" borderId="54" xfId="0" applyNumberFormat="1" applyFont="1" applyFill="1" applyBorder="1" applyAlignment="1">
      <alignment vertical="center" wrapText="1"/>
    </xf>
    <xf numFmtId="169" fontId="13" fillId="0" borderId="59" xfId="0" applyNumberFormat="1" applyFont="1" applyFill="1" applyBorder="1" applyAlignment="1">
      <alignment vertical="center" wrapText="1"/>
    </xf>
    <xf numFmtId="169" fontId="30" fillId="5" borderId="74" xfId="0" applyNumberFormat="1" applyFont="1" applyFill="1" applyBorder="1"/>
    <xf numFmtId="169" fontId="31" fillId="5" borderId="76" xfId="0" applyNumberFormat="1" applyFont="1" applyFill="1" applyBorder="1"/>
    <xf numFmtId="0" fontId="31" fillId="5" borderId="76" xfId="0" applyFont="1" applyFill="1" applyBorder="1"/>
    <xf numFmtId="169" fontId="27" fillId="5" borderId="83" xfId="0" applyNumberFormat="1" applyFont="1" applyFill="1" applyBorder="1" applyAlignment="1">
      <alignment horizontal="center" vertical="center"/>
    </xf>
    <xf numFmtId="4" fontId="26" fillId="0" borderId="64" xfId="0" applyNumberFormat="1" applyFont="1" applyBorder="1" applyAlignment="1">
      <alignment horizontal="center"/>
    </xf>
    <xf numFmtId="4" fontId="26" fillId="0" borderId="72" xfId="0" applyNumberFormat="1" applyFont="1" applyBorder="1" applyAlignment="1">
      <alignment horizontal="center"/>
    </xf>
    <xf numFmtId="0" fontId="13" fillId="0" borderId="71" xfId="0" applyFont="1" applyBorder="1"/>
    <xf numFmtId="0" fontId="13" fillId="0" borderId="72" xfId="0" applyFont="1" applyBorder="1"/>
    <xf numFmtId="0" fontId="32" fillId="0" borderId="54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168" fontId="13" fillId="0" borderId="65" xfId="0" applyNumberFormat="1" applyFont="1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8" fontId="0" fillId="0" borderId="65" xfId="0" applyNumberFormat="1" applyBorder="1" applyAlignment="1">
      <alignment horizontal="center"/>
    </xf>
    <xf numFmtId="168" fontId="0" fillId="0" borderId="66" xfId="0" applyNumberForma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0" fillId="2" borderId="69" xfId="0" applyFill="1" applyBorder="1"/>
    <xf numFmtId="0" fontId="0" fillId="2" borderId="70" xfId="0" applyFill="1" applyBorder="1"/>
    <xf numFmtId="0" fontId="0" fillId="2" borderId="71" xfId="0" applyFont="1" applyFill="1" applyBorder="1"/>
    <xf numFmtId="0" fontId="13" fillId="0" borderId="72" xfId="0" applyFont="1" applyFill="1" applyBorder="1"/>
    <xf numFmtId="2" fontId="0" fillId="0" borderId="45" xfId="0" applyNumberFormat="1" applyBorder="1"/>
    <xf numFmtId="169" fontId="0" fillId="4" borderId="54" xfId="0" applyNumberFormat="1" applyFont="1" applyFill="1" applyBorder="1"/>
    <xf numFmtId="169" fontId="0" fillId="4" borderId="69" xfId="0" applyNumberFormat="1" applyFont="1" applyFill="1" applyBorder="1"/>
    <xf numFmtId="168" fontId="0" fillId="4" borderId="54" xfId="0" applyNumberFormat="1" applyFill="1" applyBorder="1" applyAlignment="1">
      <alignment horizontal="right"/>
    </xf>
    <xf numFmtId="168" fontId="0" fillId="4" borderId="69" xfId="0" applyNumberFormat="1" applyFill="1" applyBorder="1" applyAlignment="1">
      <alignment horizontal="right"/>
    </xf>
    <xf numFmtId="168" fontId="0" fillId="4" borderId="55" xfId="0" applyNumberFormat="1" applyFill="1" applyBorder="1" applyAlignment="1">
      <alignment horizontal="right"/>
    </xf>
    <xf numFmtId="168" fontId="0" fillId="4" borderId="55" xfId="0" applyNumberFormat="1" applyFont="1" applyFill="1" applyBorder="1" applyAlignment="1">
      <alignment horizontal="right"/>
    </xf>
    <xf numFmtId="168" fontId="0" fillId="4" borderId="64" xfId="0" applyNumberFormat="1" applyFont="1" applyFill="1" applyBorder="1" applyAlignment="1">
      <alignment horizontal="right"/>
    </xf>
    <xf numFmtId="168" fontId="0" fillId="4" borderId="71" xfId="0" applyNumberFormat="1" applyFill="1" applyBorder="1" applyAlignment="1">
      <alignment horizontal="right"/>
    </xf>
    <xf numFmtId="168" fontId="0" fillId="4" borderId="71" xfId="0" applyNumberFormat="1" applyFont="1" applyFill="1" applyBorder="1" applyAlignment="1">
      <alignment horizontal="right"/>
    </xf>
    <xf numFmtId="168" fontId="0" fillId="4" borderId="72" xfId="0" applyNumberFormat="1" applyFont="1" applyFill="1" applyBorder="1" applyAlignment="1">
      <alignment horizontal="right"/>
    </xf>
    <xf numFmtId="168" fontId="0" fillId="0" borderId="71" xfId="0" applyNumberFormat="1" applyBorder="1" applyAlignment="1">
      <alignment horizontal="center"/>
    </xf>
    <xf numFmtId="168" fontId="0" fillId="0" borderId="54" xfId="0" applyNumberFormat="1" applyBorder="1"/>
    <xf numFmtId="169" fontId="17" fillId="0" borderId="17" xfId="0" applyNumberFormat="1" applyFont="1" applyBorder="1"/>
    <xf numFmtId="168" fontId="33" fillId="0" borderId="55" xfId="0" applyNumberFormat="1" applyFont="1" applyBorder="1"/>
    <xf numFmtId="0" fontId="33" fillId="0" borderId="55" xfId="0" applyFont="1" applyBorder="1"/>
    <xf numFmtId="169" fontId="33" fillId="0" borderId="54" xfId="0" applyNumberFormat="1" applyFont="1" applyBorder="1"/>
    <xf numFmtId="169" fontId="15" fillId="0" borderId="54" xfId="0" applyNumberFormat="1" applyFont="1" applyFill="1" applyBorder="1" applyAlignment="1">
      <alignment horizontal="center"/>
    </xf>
    <xf numFmtId="169" fontId="15" fillId="0" borderId="69" xfId="0" applyNumberFormat="1" applyFont="1" applyFill="1" applyBorder="1" applyAlignment="1">
      <alignment horizontal="center"/>
    </xf>
    <xf numFmtId="169" fontId="15" fillId="0" borderId="17" xfId="0" applyNumberFormat="1" applyFont="1" applyFill="1" applyBorder="1" applyAlignment="1">
      <alignment horizontal="center"/>
    </xf>
    <xf numFmtId="169" fontId="15" fillId="0" borderId="70" xfId="0" applyNumberFormat="1" applyFont="1" applyFill="1" applyBorder="1" applyAlignment="1">
      <alignment horizontal="center"/>
    </xf>
    <xf numFmtId="169" fontId="8" fillId="0" borderId="40" xfId="0" applyNumberFormat="1" applyFont="1" applyFill="1" applyBorder="1" applyAlignment="1">
      <alignment horizontal="center"/>
    </xf>
    <xf numFmtId="169" fontId="8" fillId="0" borderId="69" xfId="0" applyNumberFormat="1" applyFont="1" applyFill="1" applyBorder="1" applyAlignment="1">
      <alignment horizontal="center"/>
    </xf>
    <xf numFmtId="0" fontId="0" fillId="0" borderId="0" xfId="0" applyFont="1"/>
    <xf numFmtId="168" fontId="9" fillId="4" borderId="54" xfId="0" applyNumberFormat="1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168" fontId="9" fillId="4" borderId="55" xfId="0" applyNumberFormat="1" applyFont="1" applyFill="1" applyBorder="1" applyAlignment="1">
      <alignment horizontal="center"/>
    </xf>
    <xf numFmtId="168" fontId="9" fillId="4" borderId="64" xfId="0" applyNumberFormat="1" applyFont="1" applyFill="1" applyBorder="1" applyAlignment="1">
      <alignment horizontal="center"/>
    </xf>
    <xf numFmtId="2" fontId="24" fillId="4" borderId="62" xfId="0" applyNumberFormat="1" applyFont="1" applyFill="1" applyBorder="1" applyAlignment="1">
      <alignment horizontal="center"/>
    </xf>
    <xf numFmtId="2" fontId="24" fillId="6" borderId="63" xfId="0" applyNumberFormat="1" applyFont="1" applyFill="1" applyBorder="1" applyAlignment="1">
      <alignment horizontal="center"/>
    </xf>
    <xf numFmtId="2" fontId="35" fillId="4" borderId="63" xfId="0" applyNumberFormat="1" applyFont="1" applyFill="1" applyBorder="1"/>
    <xf numFmtId="1" fontId="24" fillId="0" borderId="7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3" fillId="0" borderId="48" xfId="0" applyNumberFormat="1" applyFont="1" applyBorder="1"/>
    <xf numFmtId="168" fontId="23" fillId="0" borderId="48" xfId="0" applyNumberFormat="1" applyFont="1" applyBorder="1"/>
    <xf numFmtId="0" fontId="23" fillId="0" borderId="40" xfId="0" applyFont="1" applyBorder="1"/>
    <xf numFmtId="168" fontId="23" fillId="0" borderId="40" xfId="0" applyNumberFormat="1" applyFont="1" applyBorder="1"/>
    <xf numFmtId="169" fontId="36" fillId="5" borderId="74" xfId="0" applyNumberFormat="1" applyFont="1" applyFill="1" applyBorder="1"/>
    <xf numFmtId="168" fontId="37" fillId="5" borderId="74" xfId="0" applyNumberFormat="1" applyFont="1" applyFill="1" applyBorder="1"/>
    <xf numFmtId="4" fontId="38" fillId="5" borderId="74" xfId="0" applyNumberFormat="1" applyFont="1" applyFill="1" applyBorder="1"/>
    <xf numFmtId="169" fontId="37" fillId="5" borderId="75" xfId="0" applyNumberFormat="1" applyFont="1" applyFill="1" applyBorder="1"/>
    <xf numFmtId="169" fontId="38" fillId="5" borderId="75" xfId="0" applyNumberFormat="1" applyFont="1" applyFill="1" applyBorder="1"/>
    <xf numFmtId="169" fontId="36" fillId="5" borderId="76" xfId="0" applyNumberFormat="1" applyFont="1" applyFill="1" applyBorder="1"/>
    <xf numFmtId="169" fontId="36" fillId="5" borderId="65" xfId="0" applyNumberFormat="1" applyFont="1" applyFill="1" applyBorder="1"/>
    <xf numFmtId="169" fontId="27" fillId="5" borderId="83" xfId="0" applyNumberFormat="1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9" fillId="0" borderId="72" xfId="0" applyFont="1" applyBorder="1"/>
    <xf numFmtId="169" fontId="0" fillId="0" borderId="71" xfId="0" applyNumberFormat="1" applyBorder="1" applyAlignment="1">
      <alignment horizontal="center" vertical="center"/>
    </xf>
    <xf numFmtId="169" fontId="0" fillId="0" borderId="72" xfId="0" applyNumberFormat="1" applyBorder="1" applyAlignment="1">
      <alignment horizontal="center" vertical="center"/>
    </xf>
    <xf numFmtId="170" fontId="12" fillId="3" borderId="62" xfId="3" applyFont="1" applyFill="1" applyBorder="1" applyAlignment="1">
      <alignment horizontal="center"/>
    </xf>
    <xf numFmtId="170" fontId="12" fillId="3" borderId="82" xfId="3" applyFont="1" applyFill="1" applyBorder="1" applyAlignment="1">
      <alignment horizontal="center"/>
    </xf>
    <xf numFmtId="170" fontId="12" fillId="3" borderId="63" xfId="3" applyFont="1" applyFill="1" applyBorder="1" applyAlignment="1">
      <alignment horizontal="center"/>
    </xf>
    <xf numFmtId="169" fontId="14" fillId="0" borderId="54" xfId="0" applyNumberFormat="1" applyFont="1" applyBorder="1" applyAlignment="1">
      <alignment horizontal="center" vertical="center"/>
    </xf>
    <xf numFmtId="169" fontId="14" fillId="0" borderId="69" xfId="0" applyNumberFormat="1" applyFont="1" applyBorder="1" applyAlignment="1">
      <alignment horizontal="center" vertical="center"/>
    </xf>
    <xf numFmtId="169" fontId="14" fillId="0" borderId="17" xfId="0" applyNumberFormat="1" applyFont="1" applyBorder="1" applyAlignment="1">
      <alignment horizontal="center" vertical="center"/>
    </xf>
    <xf numFmtId="169" fontId="14" fillId="0" borderId="70" xfId="0" applyNumberFormat="1" applyFont="1" applyBorder="1" applyAlignment="1">
      <alignment horizontal="center" vertical="center"/>
    </xf>
    <xf numFmtId="169" fontId="27" fillId="0" borderId="69" xfId="0" applyNumberFormat="1" applyFont="1" applyBorder="1" applyAlignment="1">
      <alignment horizontal="center"/>
    </xf>
    <xf numFmtId="169" fontId="10" fillId="0" borderId="84" xfId="4" applyNumberFormat="1" applyFont="1" applyBorder="1" applyAlignment="1">
      <alignment horizontal="center" vertical="center" wrapText="1"/>
    </xf>
    <xf numFmtId="169" fontId="10" fillId="0" borderId="65" xfId="4" applyNumberFormat="1" applyFont="1" applyBorder="1" applyAlignment="1">
      <alignment horizontal="center" vertical="center" wrapText="1"/>
    </xf>
    <xf numFmtId="169" fontId="39" fillId="0" borderId="65" xfId="4" applyNumberFormat="1" applyFont="1" applyBorder="1" applyAlignment="1">
      <alignment horizontal="center" vertical="center" wrapText="1"/>
    </xf>
    <xf numFmtId="169" fontId="10" fillId="0" borderId="85" xfId="4" applyNumberFormat="1" applyFont="1" applyBorder="1" applyAlignment="1">
      <alignment horizontal="center" vertical="center" wrapText="1"/>
    </xf>
    <xf numFmtId="169" fontId="39" fillId="0" borderId="70" xfId="4" applyNumberFormat="1" applyFont="1" applyFill="1" applyBorder="1" applyAlignment="1">
      <alignment horizontal="center" vertical="center" wrapText="1"/>
    </xf>
    <xf numFmtId="169" fontId="39" fillId="0" borderId="66" xfId="4" applyNumberFormat="1" applyFont="1" applyBorder="1" applyAlignment="1">
      <alignment horizontal="center" vertical="center" wrapText="1"/>
    </xf>
    <xf numFmtId="169" fontId="10" fillId="0" borderId="67" xfId="4" applyNumberFormat="1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168" fontId="28" fillId="0" borderId="64" xfId="0" applyNumberFormat="1" applyFont="1" applyBorder="1" applyAlignment="1">
      <alignment horizontal="center"/>
    </xf>
    <xf numFmtId="0" fontId="8" fillId="0" borderId="69" xfId="0" applyFont="1" applyBorder="1"/>
    <xf numFmtId="0" fontId="8" fillId="0" borderId="70" xfId="0" applyFont="1" applyBorder="1"/>
    <xf numFmtId="2" fontId="26" fillId="0" borderId="69" xfId="0" applyNumberFormat="1" applyFont="1" applyBorder="1" applyAlignment="1">
      <alignment horizontal="center"/>
    </xf>
    <xf numFmtId="2" fontId="0" fillId="0" borderId="0" xfId="0" applyNumberFormat="1"/>
    <xf numFmtId="168" fontId="0" fillId="0" borderId="69" xfId="0" applyNumberFormat="1" applyBorder="1" applyAlignment="1">
      <alignment horizontal="center"/>
    </xf>
    <xf numFmtId="168" fontId="0" fillId="0" borderId="70" xfId="0" applyNumberFormat="1" applyBorder="1" applyAlignment="1">
      <alignment horizontal="center"/>
    </xf>
    <xf numFmtId="0" fontId="0" fillId="0" borderId="71" xfId="0" applyBorder="1" applyAlignment="1">
      <alignment horizontal="center"/>
    </xf>
    <xf numFmtId="173" fontId="17" fillId="0" borderId="69" xfId="0" applyNumberFormat="1" applyFont="1" applyBorder="1" applyAlignment="1">
      <alignment horizontal="center"/>
    </xf>
    <xf numFmtId="173" fontId="17" fillId="4" borderId="71" xfId="0" applyNumberFormat="1" applyFont="1" applyFill="1" applyBorder="1" applyAlignment="1">
      <alignment horizontal="center"/>
    </xf>
    <xf numFmtId="173" fontId="0" fillId="0" borderId="69" xfId="0" applyNumberFormat="1" applyBorder="1" applyAlignment="1">
      <alignment horizontal="center"/>
    </xf>
    <xf numFmtId="173" fontId="17" fillId="4" borderId="69" xfId="0" applyNumberFormat="1" applyFont="1" applyFill="1" applyBorder="1" applyAlignment="1">
      <alignment horizontal="center"/>
    </xf>
    <xf numFmtId="169" fontId="0" fillId="0" borderId="69" xfId="0" applyNumberFormat="1" applyBorder="1" applyAlignment="1">
      <alignment horizontal="center"/>
    </xf>
    <xf numFmtId="169" fontId="0" fillId="0" borderId="72" xfId="0" applyNumberForma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0" fontId="0" fillId="2" borderId="71" xfId="0" applyFill="1" applyBorder="1"/>
    <xf numFmtId="169" fontId="0" fillId="0" borderId="54" xfId="0" applyNumberFormat="1" applyBorder="1" applyAlignment="1">
      <alignment horizontal="center" vertical="center" wrapText="1"/>
    </xf>
    <xf numFmtId="169" fontId="0" fillId="0" borderId="59" xfId="0" applyNumberFormat="1" applyBorder="1" applyAlignment="1">
      <alignment horizontal="center" vertical="center" wrapText="1"/>
    </xf>
    <xf numFmtId="169" fontId="0" fillId="0" borderId="27" xfId="0" applyNumberFormat="1" applyBorder="1" applyAlignment="1">
      <alignment vertical="center" wrapText="1"/>
    </xf>
    <xf numFmtId="169" fontId="0" fillId="0" borderId="77" xfId="0" applyNumberFormat="1" applyBorder="1" applyAlignment="1">
      <alignment vertical="center" wrapText="1"/>
    </xf>
    <xf numFmtId="169" fontId="13" fillId="0" borderId="54" xfId="0" applyNumberFormat="1" applyFont="1" applyBorder="1" applyAlignment="1">
      <alignment vertical="center" wrapText="1"/>
    </xf>
    <xf numFmtId="169" fontId="13" fillId="0" borderId="59" xfId="0" applyNumberFormat="1" applyFont="1" applyBorder="1" applyAlignment="1">
      <alignment vertical="center" wrapText="1"/>
    </xf>
    <xf numFmtId="169" fontId="15" fillId="0" borderId="54" xfId="0" applyNumberFormat="1" applyFont="1" applyBorder="1" applyAlignment="1">
      <alignment horizontal="center"/>
    </xf>
    <xf numFmtId="169" fontId="15" fillId="0" borderId="69" xfId="0" applyNumberFormat="1" applyFont="1" applyBorder="1" applyAlignment="1">
      <alignment horizontal="center"/>
    </xf>
    <xf numFmtId="169" fontId="15" fillId="0" borderId="17" xfId="0" applyNumberFormat="1" applyFont="1" applyBorder="1" applyAlignment="1">
      <alignment horizontal="center"/>
    </xf>
    <xf numFmtId="169" fontId="15" fillId="0" borderId="70" xfId="0" applyNumberFormat="1" applyFont="1" applyBorder="1" applyAlignment="1">
      <alignment horizontal="center"/>
    </xf>
    <xf numFmtId="169" fontId="8" fillId="0" borderId="40" xfId="0" applyNumberFormat="1" applyFont="1" applyBorder="1" applyAlignment="1">
      <alignment horizontal="center"/>
    </xf>
    <xf numFmtId="169" fontId="8" fillId="0" borderId="69" xfId="0" applyNumberFormat="1" applyFont="1" applyBorder="1" applyAlignment="1">
      <alignment horizontal="center"/>
    </xf>
    <xf numFmtId="0" fontId="17" fillId="4" borderId="70" xfId="0" applyFont="1" applyFill="1" applyBorder="1"/>
    <xf numFmtId="0" fontId="17" fillId="4" borderId="71" xfId="0" applyFont="1" applyFill="1" applyBorder="1"/>
    <xf numFmtId="0" fontId="18" fillId="4" borderId="78" xfId="0" applyFont="1" applyFill="1" applyBorder="1"/>
    <xf numFmtId="0" fontId="18" fillId="4" borderId="72" xfId="0" applyFont="1" applyFill="1" applyBorder="1"/>
    <xf numFmtId="0" fontId="41" fillId="0" borderId="54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168" fontId="41" fillId="0" borderId="17" xfId="0" applyNumberFormat="1" applyFont="1" applyBorder="1" applyAlignment="1">
      <alignment horizontal="center" vertical="center"/>
    </xf>
    <xf numFmtId="168" fontId="41" fillId="0" borderId="70" xfId="0" applyNumberFormat="1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68" fontId="41" fillId="0" borderId="64" xfId="0" applyNumberFormat="1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169" fontId="0" fillId="4" borderId="54" xfId="0" applyNumberFormat="1" applyFill="1" applyBorder="1"/>
    <xf numFmtId="169" fontId="0" fillId="4" borderId="69" xfId="0" applyNumberFormat="1" applyFill="1" applyBorder="1"/>
    <xf numFmtId="169" fontId="0" fillId="4" borderId="54" xfId="0" applyNumberFormat="1" applyFill="1" applyBorder="1" applyAlignment="1">
      <alignment horizontal="right"/>
    </xf>
    <xf numFmtId="169" fontId="0" fillId="4" borderId="69" xfId="0" applyNumberFormat="1" applyFill="1" applyBorder="1" applyAlignment="1">
      <alignment horizontal="right"/>
    </xf>
    <xf numFmtId="169" fontId="0" fillId="4" borderId="64" xfId="0" applyNumberFormat="1" applyFill="1" applyBorder="1"/>
    <xf numFmtId="169" fontId="0" fillId="4" borderId="72" xfId="0" applyNumberFormat="1" applyFill="1" applyBorder="1"/>
    <xf numFmtId="169" fontId="0" fillId="4" borderId="55" xfId="0" applyNumberFormat="1" applyFill="1" applyBorder="1" applyAlignment="1">
      <alignment horizontal="right"/>
    </xf>
    <xf numFmtId="169" fontId="0" fillId="4" borderId="64" xfId="0" applyNumberFormat="1" applyFill="1" applyBorder="1" applyAlignment="1">
      <alignment horizontal="right"/>
    </xf>
    <xf numFmtId="169" fontId="0" fillId="4" borderId="71" xfId="0" applyNumberFormat="1" applyFill="1" applyBorder="1" applyAlignment="1">
      <alignment horizontal="right"/>
    </xf>
    <xf numFmtId="169" fontId="0" fillId="4" borderId="7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54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2" fontId="22" fillId="0" borderId="54" xfId="0" applyNumberFormat="1" applyFont="1" applyBorder="1" applyAlignment="1">
      <alignment horizontal="center" vertical="center"/>
    </xf>
    <xf numFmtId="2" fontId="22" fillId="0" borderId="69" xfId="0" applyNumberFormat="1" applyFon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56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164" fontId="42" fillId="0" borderId="61" xfId="0" applyNumberFormat="1" applyFont="1" applyBorder="1" applyAlignment="1">
      <alignment vertical="center"/>
    </xf>
    <xf numFmtId="164" fontId="42" fillId="0" borderId="7" xfId="0" applyNumberFormat="1" applyFont="1" applyBorder="1" applyAlignment="1">
      <alignment horizontal="center" vertical="center"/>
    </xf>
    <xf numFmtId="164" fontId="42" fillId="0" borderId="44" xfId="0" applyNumberFormat="1" applyFont="1" applyBorder="1" applyAlignment="1">
      <alignment vertical="center"/>
    </xf>
    <xf numFmtId="164" fontId="42" fillId="0" borderId="7" xfId="0" applyNumberFormat="1" applyFont="1" applyBorder="1" applyAlignment="1">
      <alignment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3" fillId="2" borderId="19" xfId="0" applyFont="1" applyFill="1" applyBorder="1"/>
    <xf numFmtId="168" fontId="3" fillId="2" borderId="18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6" fontId="3" fillId="2" borderId="19" xfId="1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6" fontId="3" fillId="0" borderId="21" xfId="1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6" fontId="3" fillId="0" borderId="19" xfId="1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7" fontId="3" fillId="0" borderId="20" xfId="2" applyNumberFormat="1" applyFont="1" applyBorder="1" applyAlignment="1">
      <alignment vertical="center"/>
    </xf>
    <xf numFmtId="166" fontId="3" fillId="0" borderId="21" xfId="0" applyNumberFormat="1" applyFont="1" applyBorder="1" applyAlignment="1">
      <alignment horizontal="center" vertical="center"/>
    </xf>
    <xf numFmtId="167" fontId="3" fillId="0" borderId="20" xfId="2" applyNumberFormat="1" applyFont="1" applyBorder="1" applyAlignment="1">
      <alignment horizontal="center" vertical="center"/>
    </xf>
    <xf numFmtId="167" fontId="3" fillId="0" borderId="21" xfId="2" applyNumberFormat="1" applyFont="1" applyBorder="1" applyAlignment="1">
      <alignment horizontal="center" vertical="center"/>
    </xf>
    <xf numFmtId="166" fontId="3" fillId="0" borderId="60" xfId="0" applyNumberFormat="1" applyFont="1" applyBorder="1" applyAlignment="1">
      <alignment horizontal="center" vertical="center"/>
    </xf>
    <xf numFmtId="166" fontId="3" fillId="0" borderId="22" xfId="1" applyNumberFormat="1" applyFont="1" applyBorder="1" applyAlignment="1">
      <alignment horizontal="center" vertical="center"/>
    </xf>
    <xf numFmtId="166" fontId="3" fillId="0" borderId="19" xfId="1" applyNumberFormat="1" applyFont="1" applyBorder="1" applyAlignment="1">
      <alignment horizontal="center" vertical="center"/>
    </xf>
    <xf numFmtId="0" fontId="43" fillId="2" borderId="53" xfId="0" applyFont="1" applyFill="1" applyBorder="1"/>
    <xf numFmtId="168" fontId="3" fillId="2" borderId="32" xfId="0" applyNumberFormat="1" applyFont="1" applyFill="1" applyBorder="1" applyAlignment="1">
      <alignment horizontal="center" vertical="center"/>
    </xf>
    <xf numFmtId="168" fontId="3" fillId="2" borderId="43" xfId="0" applyNumberFormat="1" applyFont="1" applyFill="1" applyBorder="1" applyAlignment="1">
      <alignment horizontal="center" vertical="center"/>
    </xf>
    <xf numFmtId="168" fontId="3" fillId="2" borderId="17" xfId="0" applyNumberFormat="1" applyFont="1" applyFill="1" applyBorder="1" applyAlignment="1">
      <alignment horizontal="center" vertical="center"/>
    </xf>
    <xf numFmtId="0" fontId="42" fillId="2" borderId="52" xfId="0" applyFont="1" applyFill="1" applyBorder="1" applyAlignment="1">
      <alignment horizontal="center"/>
    </xf>
    <xf numFmtId="0" fontId="43" fillId="2" borderId="17" xfId="0" applyFont="1" applyFill="1" applyBorder="1"/>
    <xf numFmtId="166" fontId="3" fillId="0" borderId="19" xfId="0" applyNumberFormat="1" applyFont="1" applyBorder="1" applyAlignment="1">
      <alignment horizontal="center" vertical="center"/>
    </xf>
    <xf numFmtId="0" fontId="42" fillId="2" borderId="18" xfId="0" applyFont="1" applyFill="1" applyBorder="1" applyAlignment="1">
      <alignment horizontal="center"/>
    </xf>
    <xf numFmtId="168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8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167" fontId="3" fillId="0" borderId="1" xfId="2" applyNumberFormat="1" applyFont="1" applyBorder="1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7" fontId="3" fillId="0" borderId="8" xfId="2" applyNumberFormat="1" applyFont="1" applyBorder="1" applyAlignment="1">
      <alignment horizontal="center" vertical="center"/>
    </xf>
    <xf numFmtId="166" fontId="3" fillId="0" borderId="48" xfId="0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/>
    </xf>
    <xf numFmtId="0" fontId="42" fillId="2" borderId="6" xfId="0" applyFont="1" applyFill="1" applyBorder="1" applyAlignment="1">
      <alignment horizontal="center"/>
    </xf>
    <xf numFmtId="0" fontId="43" fillId="2" borderId="3" xfId="0" applyFont="1" applyFill="1" applyBorder="1"/>
    <xf numFmtId="0" fontId="42" fillId="2" borderId="18" xfId="0" applyFont="1" applyFill="1" applyBorder="1" applyAlignment="1">
      <alignment horizontal="center" vertical="center"/>
    </xf>
    <xf numFmtId="0" fontId="43" fillId="2" borderId="48" xfId="0" applyFont="1" applyFill="1" applyBorder="1" applyAlignment="1"/>
    <xf numFmtId="166" fontId="3" fillId="0" borderId="48" xfId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3" fillId="2" borderId="48" xfId="0" applyFont="1" applyFill="1" applyBorder="1"/>
    <xf numFmtId="168" fontId="3" fillId="2" borderId="52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66" fontId="3" fillId="2" borderId="17" xfId="1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6" fontId="3" fillId="0" borderId="40" xfId="1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6" fontId="3" fillId="0" borderId="17" xfId="1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/>
    </xf>
    <xf numFmtId="167" fontId="3" fillId="0" borderId="13" xfId="2" applyNumberFormat="1" applyFont="1" applyBorder="1" applyAlignment="1">
      <alignment vertical="center"/>
    </xf>
    <xf numFmtId="166" fontId="3" fillId="0" borderId="40" xfId="0" applyNumberFormat="1" applyFont="1" applyBorder="1" applyAlignment="1">
      <alignment horizontal="center" vertical="center"/>
    </xf>
    <xf numFmtId="167" fontId="3" fillId="0" borderId="40" xfId="2" applyNumberFormat="1" applyFont="1" applyBorder="1" applyAlignment="1">
      <alignment horizontal="center" vertical="center"/>
    </xf>
    <xf numFmtId="166" fontId="3" fillId="0" borderId="41" xfId="1" applyNumberFormat="1" applyFont="1" applyBorder="1" applyAlignment="1">
      <alignment horizontal="center" vertical="center"/>
    </xf>
    <xf numFmtId="166" fontId="3" fillId="0" borderId="17" xfId="1" applyNumberFormat="1" applyFont="1" applyBorder="1" applyAlignment="1">
      <alignment horizontal="center" vertical="center"/>
    </xf>
    <xf numFmtId="0" fontId="43" fillId="2" borderId="48" xfId="0" applyFont="1" applyFill="1" applyBorder="1" applyAlignment="1">
      <alignment wrapText="1"/>
    </xf>
    <xf numFmtId="168" fontId="3" fillId="0" borderId="18" xfId="0" applyNumberFormat="1" applyFont="1" applyBorder="1" applyAlignment="1">
      <alignment horizontal="center" vertical="center"/>
    </xf>
    <xf numFmtId="1" fontId="3" fillId="0" borderId="8" xfId="2" applyNumberFormat="1" applyFont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166" fontId="3" fillId="2" borderId="70" xfId="1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66" fontId="3" fillId="0" borderId="69" xfId="1" applyNumberFormat="1" applyFont="1" applyBorder="1" applyAlignment="1">
      <alignment horizontal="center" vertical="center"/>
    </xf>
    <xf numFmtId="166" fontId="3" fillId="0" borderId="70" xfId="1" applyNumberFormat="1" applyFont="1" applyBorder="1" applyAlignment="1">
      <alignment horizontal="center" vertical="center" wrapText="1"/>
    </xf>
    <xf numFmtId="166" fontId="3" fillId="0" borderId="70" xfId="0" applyNumberFormat="1" applyFont="1" applyBorder="1" applyAlignment="1">
      <alignment horizontal="center" vertical="center"/>
    </xf>
    <xf numFmtId="167" fontId="3" fillId="0" borderId="71" xfId="2" applyNumberFormat="1" applyFont="1" applyBorder="1" applyAlignment="1">
      <alignment vertical="center"/>
    </xf>
    <xf numFmtId="166" fontId="3" fillId="0" borderId="69" xfId="0" applyNumberFormat="1" applyFont="1" applyBorder="1" applyAlignment="1">
      <alignment horizontal="center" vertical="center"/>
    </xf>
    <xf numFmtId="167" fontId="3" fillId="0" borderId="71" xfId="2" applyNumberFormat="1" applyFont="1" applyBorder="1" applyAlignment="1">
      <alignment horizontal="center" vertical="center"/>
    </xf>
    <xf numFmtId="167" fontId="3" fillId="0" borderId="69" xfId="2" applyNumberFormat="1" applyFont="1" applyBorder="1" applyAlignment="1">
      <alignment horizontal="center" vertical="center"/>
    </xf>
    <xf numFmtId="166" fontId="3" fillId="0" borderId="70" xfId="1" applyNumberFormat="1" applyFont="1" applyBorder="1" applyAlignment="1">
      <alignment horizontal="center" vertical="center"/>
    </xf>
    <xf numFmtId="168" fontId="3" fillId="2" borderId="69" xfId="0" applyNumberFormat="1" applyFont="1" applyFill="1" applyBorder="1" applyAlignment="1">
      <alignment horizontal="center" vertical="center"/>
    </xf>
    <xf numFmtId="0" fontId="43" fillId="2" borderId="19" xfId="0" applyFont="1" applyFill="1" applyBorder="1" applyAlignment="1"/>
  </cellXfs>
  <cellStyles count="5">
    <cellStyle name="Excel Built-in Normal" xfId="3" xr:uid="{00000000-0005-0000-0000-000000000000}"/>
    <cellStyle name="Обычный" xfId="0" builtinId="0"/>
    <cellStyle name="Обычный_2018-Оновлена форма показників роботи підприємств МЕТ" xfId="4" xr:uid="{00000000-0005-0000-0000-000002000000}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9;&#1085;&#1086;&#1074;&#1085;&#1110;&#1077;%20&#1087;&#1086;&#1082;&#1072;&#1079;&#1072;&#1090;&#1077;&#1083;&#1080;/&#1054;&#1089;&#1085;&#1086;&#1074;&#1085;&#1099;&#1077;%20&#1087;&#1086;&#1082;&#1072;&#1079;&#1072;&#1090;&#1077;&#1083;&#1080;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нспорт"/>
      <sheetName val="План"/>
      <sheetName val="Напол"/>
    </sheetNames>
    <sheetDataSet>
      <sheetData sheetId="0" refreshError="1">
        <row r="17">
          <cell r="L17">
            <v>398959</v>
          </cell>
          <cell r="X17">
            <v>1216174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44"/>
  <sheetViews>
    <sheetView tabSelected="1" zoomScale="75" zoomScaleNormal="75" workbookViewId="0">
      <selection activeCell="G37" sqref="G37"/>
    </sheetView>
  </sheetViews>
  <sheetFormatPr defaultRowHeight="12.75"/>
  <cols>
    <col min="1" max="1" width="5.5703125" customWidth="1"/>
    <col min="2" max="2" width="50.42578125" customWidth="1"/>
    <col min="3" max="3" width="10.28515625" customWidth="1"/>
    <col min="4" max="4" width="9.7109375" customWidth="1"/>
    <col min="5" max="5" width="14.5703125" customWidth="1"/>
    <col min="6" max="7" width="10.5703125" customWidth="1"/>
    <col min="8" max="8" width="14" customWidth="1"/>
    <col min="9" max="9" width="10.7109375" customWidth="1"/>
    <col min="10" max="10" width="14.140625" customWidth="1"/>
    <col min="11" max="11" width="14.5703125" customWidth="1"/>
    <col min="12" max="12" width="14.140625" customWidth="1"/>
    <col min="13" max="13" width="15" customWidth="1"/>
    <col min="15" max="15" width="13.7109375" customWidth="1"/>
    <col min="16" max="16" width="16.5703125" customWidth="1"/>
    <col min="17" max="17" width="16.28515625" customWidth="1"/>
    <col min="18" max="18" width="9.42578125" customWidth="1"/>
    <col min="19" max="19" width="12" customWidth="1"/>
    <col min="20" max="20" width="13.7109375" customWidth="1"/>
    <col min="21" max="21" width="12.140625" customWidth="1"/>
    <col min="22" max="22" width="40" customWidth="1"/>
    <col min="23" max="23" width="10.28515625" customWidth="1"/>
    <col min="24" max="24" width="11.7109375" customWidth="1"/>
    <col min="26" max="26" width="11.140625" customWidth="1"/>
    <col min="27" max="27" width="13.42578125" customWidth="1"/>
    <col min="30" max="30" width="11.28515625" customWidth="1"/>
    <col min="33" max="33" width="9.7109375" customWidth="1"/>
    <col min="36" max="36" width="9.7109375" customWidth="1"/>
    <col min="42" max="42" width="39.7109375" customWidth="1"/>
    <col min="43" max="43" width="11.7109375" customWidth="1"/>
    <col min="44" max="44" width="11.85546875" customWidth="1"/>
    <col min="45" max="45" width="11.28515625" customWidth="1"/>
    <col min="46" max="46" width="12.5703125" customWidth="1"/>
    <col min="50" max="50" width="10" customWidth="1"/>
    <col min="51" max="51" width="15.42578125" customWidth="1"/>
    <col min="52" max="52" width="16.7109375" customWidth="1"/>
    <col min="53" max="53" width="13.7109375" customWidth="1"/>
    <col min="54" max="54" width="15.140625" customWidth="1"/>
    <col min="55" max="55" width="13.7109375" customWidth="1"/>
    <col min="56" max="56" width="13.42578125" customWidth="1"/>
    <col min="57" max="57" width="12.7109375" customWidth="1"/>
    <col min="58" max="58" width="13.42578125" customWidth="1"/>
    <col min="59" max="59" width="13.5703125" customWidth="1"/>
    <col min="60" max="60" width="13.7109375" customWidth="1"/>
    <col min="61" max="61" width="12.5703125" customWidth="1"/>
    <col min="62" max="62" width="12" customWidth="1"/>
    <col min="63" max="63" width="13.7109375" customWidth="1"/>
    <col min="64" max="64" width="16.42578125" customWidth="1"/>
    <col min="65" max="65" width="10.5703125" customWidth="1"/>
    <col min="66" max="66" width="11.7109375" customWidth="1"/>
    <col min="67" max="67" width="11.42578125" customWidth="1"/>
    <col min="68" max="68" width="14.140625" customWidth="1"/>
    <col min="69" max="69" width="14.7109375" customWidth="1"/>
    <col min="70" max="70" width="12.5703125" customWidth="1"/>
    <col min="71" max="71" width="10.85546875" customWidth="1"/>
    <col min="72" max="72" width="12.42578125" customWidth="1"/>
    <col min="73" max="73" width="11" customWidth="1"/>
    <col min="74" max="74" width="14.7109375" customWidth="1"/>
    <col min="75" max="75" width="13.28515625" customWidth="1"/>
    <col min="76" max="76" width="11.140625" customWidth="1"/>
    <col min="77" max="77" width="13.28515625" customWidth="1"/>
    <col min="78" max="78" width="11.7109375" customWidth="1"/>
    <col min="79" max="79" width="13.85546875" customWidth="1"/>
    <col min="80" max="80" width="14.28515625" customWidth="1"/>
  </cols>
  <sheetData>
    <row r="1" spans="1:82" ht="24.75" customHeight="1">
      <c r="A1" s="345" t="s">
        <v>29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6"/>
    </row>
    <row r="2" spans="1:82" ht="43.15" customHeight="1" thickBot="1">
      <c r="A2" s="346" t="s">
        <v>73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5"/>
    </row>
    <row r="3" spans="1:82" ht="22.15" customHeight="1">
      <c r="A3" s="360" t="s">
        <v>0</v>
      </c>
      <c r="B3" s="361" t="s">
        <v>1</v>
      </c>
      <c r="C3" s="362" t="s">
        <v>16</v>
      </c>
      <c r="D3" s="363"/>
      <c r="E3" s="364"/>
      <c r="F3" s="365" t="s">
        <v>4</v>
      </c>
      <c r="G3" s="365"/>
      <c r="H3" s="366"/>
      <c r="I3" s="367" t="s">
        <v>6</v>
      </c>
      <c r="J3" s="366"/>
      <c r="K3" s="367" t="s">
        <v>7</v>
      </c>
      <c r="L3" s="365"/>
      <c r="M3" s="365"/>
      <c r="N3" s="365"/>
      <c r="O3" s="365"/>
      <c r="P3" s="365"/>
      <c r="Q3" s="365"/>
      <c r="R3" s="366"/>
      <c r="S3" s="368" t="s">
        <v>9</v>
      </c>
      <c r="T3" s="369"/>
      <c r="U3" s="37"/>
      <c r="AF3" s="356" t="s">
        <v>22</v>
      </c>
      <c r="AG3" s="356"/>
      <c r="AH3" s="356"/>
      <c r="AI3" s="356"/>
      <c r="AJ3" s="356"/>
      <c r="AK3" s="356"/>
      <c r="AL3" s="356"/>
      <c r="AM3" s="356"/>
      <c r="AN3" s="356"/>
      <c r="AO3" s="356"/>
      <c r="AQ3" s="356" t="s">
        <v>28</v>
      </c>
      <c r="AR3" s="356"/>
      <c r="AS3" s="356"/>
      <c r="AT3" s="356"/>
      <c r="AU3" s="356"/>
      <c r="AV3" s="356"/>
      <c r="AW3" s="359" t="s">
        <v>23</v>
      </c>
      <c r="BT3" s="14"/>
      <c r="BU3" s="7"/>
      <c r="BV3" s="7"/>
      <c r="BW3" s="7"/>
      <c r="BX3" s="1"/>
    </row>
    <row r="4" spans="1:82" ht="24.75" customHeight="1">
      <c r="A4" s="370"/>
      <c r="B4" s="371"/>
      <c r="C4" s="372" t="s">
        <v>17</v>
      </c>
      <c r="D4" s="373"/>
      <c r="E4" s="374" t="s">
        <v>74</v>
      </c>
      <c r="F4" s="375" t="s">
        <v>3</v>
      </c>
      <c r="G4" s="376"/>
      <c r="H4" s="374" t="s">
        <v>74</v>
      </c>
      <c r="I4" s="377" t="s">
        <v>75</v>
      </c>
      <c r="J4" s="378" t="s">
        <v>76</v>
      </c>
      <c r="K4" s="377" t="s">
        <v>77</v>
      </c>
      <c r="L4" s="378" t="s">
        <v>76</v>
      </c>
      <c r="M4" s="379" t="s">
        <v>8</v>
      </c>
      <c r="N4" s="380"/>
      <c r="O4" s="380"/>
      <c r="P4" s="380"/>
      <c r="Q4" s="380"/>
      <c r="R4" s="381"/>
      <c r="S4" s="382"/>
      <c r="T4" s="383"/>
      <c r="U4" s="37"/>
      <c r="W4" s="356" t="s">
        <v>55</v>
      </c>
      <c r="X4" s="356"/>
      <c r="Y4" s="356"/>
      <c r="Z4" s="356"/>
      <c r="AA4" s="356"/>
      <c r="AB4" s="356"/>
      <c r="AD4" s="359" t="s">
        <v>11</v>
      </c>
      <c r="AF4" s="356" t="s">
        <v>18</v>
      </c>
      <c r="AG4" s="356"/>
      <c r="AH4" s="356"/>
      <c r="AI4" s="353" t="s">
        <v>19</v>
      </c>
      <c r="AJ4" s="354"/>
      <c r="AK4" s="355"/>
      <c r="AL4" s="356" t="s">
        <v>3</v>
      </c>
      <c r="AM4" s="356"/>
      <c r="AN4" s="356"/>
      <c r="AO4" s="356"/>
      <c r="AQ4" s="356" t="s">
        <v>13</v>
      </c>
      <c r="AR4" s="356"/>
      <c r="AS4" s="359" t="s">
        <v>14</v>
      </c>
      <c r="AT4" s="359"/>
      <c r="AU4" s="356" t="s">
        <v>15</v>
      </c>
      <c r="AV4" s="356"/>
      <c r="AW4" s="359"/>
      <c r="AY4" s="358" t="s">
        <v>80</v>
      </c>
      <c r="AZ4" s="358"/>
      <c r="BA4" s="358"/>
      <c r="BB4" s="358"/>
      <c r="BC4" s="358"/>
      <c r="BD4" s="358"/>
      <c r="BE4" s="358"/>
      <c r="BF4" s="358"/>
      <c r="BG4" s="358"/>
      <c r="BH4" s="358"/>
      <c r="BI4" s="358" t="s">
        <v>81</v>
      </c>
      <c r="BJ4" s="358"/>
      <c r="BK4" s="358"/>
      <c r="BL4" s="358"/>
      <c r="BM4" s="358"/>
      <c r="BN4" s="358"/>
      <c r="BO4" s="358"/>
      <c r="BP4" s="358"/>
      <c r="BQ4" s="358"/>
      <c r="BR4" s="358"/>
      <c r="BT4" s="14"/>
      <c r="BU4" s="7"/>
      <c r="BV4" s="7"/>
      <c r="BW4" s="7"/>
      <c r="BX4" s="1"/>
    </row>
    <row r="5" spans="1:82" ht="28.5" customHeight="1">
      <c r="A5" s="370"/>
      <c r="B5" s="371"/>
      <c r="C5" s="382"/>
      <c r="D5" s="384"/>
      <c r="E5" s="371"/>
      <c r="F5" s="385" t="s">
        <v>5</v>
      </c>
      <c r="G5" s="386"/>
      <c r="H5" s="371"/>
      <c r="I5" s="370"/>
      <c r="J5" s="378"/>
      <c r="K5" s="370"/>
      <c r="L5" s="378"/>
      <c r="M5" s="377" t="s">
        <v>27</v>
      </c>
      <c r="N5" s="387" t="s">
        <v>78</v>
      </c>
      <c r="O5" s="387" t="s">
        <v>62</v>
      </c>
      <c r="P5" s="387" t="s">
        <v>63</v>
      </c>
      <c r="Q5" s="387" t="s">
        <v>67</v>
      </c>
      <c r="R5" s="374" t="s">
        <v>78</v>
      </c>
      <c r="S5" s="388" t="s">
        <v>10</v>
      </c>
      <c r="T5" s="388" t="s">
        <v>26</v>
      </c>
      <c r="U5" s="37"/>
      <c r="W5" s="356" t="s">
        <v>68</v>
      </c>
      <c r="X5" s="356"/>
      <c r="Y5" s="356"/>
      <c r="Z5" s="356" t="s">
        <v>79</v>
      </c>
      <c r="AA5" s="356"/>
      <c r="AB5" s="356"/>
      <c r="AC5" s="356" t="s">
        <v>12</v>
      </c>
      <c r="AD5" s="359"/>
      <c r="AF5" s="7">
        <v>2020</v>
      </c>
      <c r="AG5" s="7">
        <v>2021</v>
      </c>
      <c r="AH5" s="7" t="s">
        <v>20</v>
      </c>
      <c r="AI5" s="7">
        <v>2020</v>
      </c>
      <c r="AJ5" s="7">
        <v>2021</v>
      </c>
      <c r="AK5" s="7" t="s">
        <v>20</v>
      </c>
      <c r="AL5" s="15">
        <v>2020</v>
      </c>
      <c r="AM5" s="7">
        <v>2021</v>
      </c>
      <c r="AN5" s="7" t="s">
        <v>20</v>
      </c>
      <c r="AO5" s="7" t="s">
        <v>21</v>
      </c>
      <c r="AS5" s="12"/>
      <c r="AW5" s="359"/>
      <c r="AX5" s="2"/>
      <c r="AY5" s="357" t="s">
        <v>18</v>
      </c>
      <c r="AZ5" s="351"/>
      <c r="BA5" s="351"/>
      <c r="BB5" s="351"/>
      <c r="BC5" s="352"/>
      <c r="BD5" s="350" t="s">
        <v>19</v>
      </c>
      <c r="BE5" s="351"/>
      <c r="BF5" s="351"/>
      <c r="BG5" s="351"/>
      <c r="BH5" s="352"/>
      <c r="BI5" s="350" t="s">
        <v>18</v>
      </c>
      <c r="BJ5" s="351"/>
      <c r="BK5" s="351"/>
      <c r="BL5" s="351"/>
      <c r="BM5" s="352"/>
      <c r="BN5" s="350" t="s">
        <v>19</v>
      </c>
      <c r="BO5" s="351"/>
      <c r="BP5" s="351"/>
      <c r="BQ5" s="351"/>
      <c r="BR5" s="352"/>
      <c r="BS5" s="359" t="s">
        <v>84</v>
      </c>
      <c r="BT5" s="347" t="s">
        <v>82</v>
      </c>
      <c r="BU5" s="348"/>
      <c r="BV5" s="348"/>
      <c r="BW5" s="348"/>
      <c r="BX5" s="349"/>
      <c r="BY5" s="347" t="s">
        <v>83</v>
      </c>
      <c r="BZ5" s="356"/>
      <c r="CA5" s="356"/>
      <c r="CB5" s="356"/>
      <c r="CC5" s="356"/>
    </row>
    <row r="6" spans="1:82" ht="51" customHeight="1" thickBot="1">
      <c r="A6" s="389"/>
      <c r="B6" s="390"/>
      <c r="C6" s="391">
        <v>2020</v>
      </c>
      <c r="D6" s="392">
        <v>2021</v>
      </c>
      <c r="E6" s="390"/>
      <c r="F6" s="393">
        <v>2020</v>
      </c>
      <c r="G6" s="394">
        <v>2021</v>
      </c>
      <c r="H6" s="390"/>
      <c r="I6" s="389"/>
      <c r="J6" s="395"/>
      <c r="K6" s="389"/>
      <c r="L6" s="395"/>
      <c r="M6" s="389"/>
      <c r="N6" s="396"/>
      <c r="O6" s="396"/>
      <c r="P6" s="396"/>
      <c r="Q6" s="396"/>
      <c r="R6" s="390"/>
      <c r="S6" s="397"/>
      <c r="T6" s="397"/>
      <c r="U6" s="37"/>
      <c r="W6" t="s">
        <v>13</v>
      </c>
      <c r="X6" t="s">
        <v>14</v>
      </c>
      <c r="Y6" t="s">
        <v>15</v>
      </c>
      <c r="Z6" t="s">
        <v>13</v>
      </c>
      <c r="AA6" t="s">
        <v>14</v>
      </c>
      <c r="AB6" t="s">
        <v>15</v>
      </c>
      <c r="AC6" s="356"/>
      <c r="AD6" s="359"/>
      <c r="AF6" s="8"/>
      <c r="AG6" s="8"/>
      <c r="AH6" s="8"/>
      <c r="AI6" s="9"/>
      <c r="AJ6" s="8"/>
      <c r="AK6" s="10"/>
      <c r="AL6" s="8"/>
      <c r="AM6" s="8"/>
      <c r="AN6" s="8"/>
      <c r="AO6" s="8"/>
      <c r="AQ6">
        <v>2020</v>
      </c>
      <c r="AR6">
        <v>2021</v>
      </c>
      <c r="AS6" s="12">
        <v>2020</v>
      </c>
      <c r="AT6">
        <v>2021</v>
      </c>
      <c r="AU6">
        <v>2020</v>
      </c>
      <c r="AV6">
        <v>2021</v>
      </c>
      <c r="AW6" s="359"/>
      <c r="AX6" s="16"/>
      <c r="AY6" s="39" t="s">
        <v>15</v>
      </c>
      <c r="AZ6" s="40" t="s">
        <v>24</v>
      </c>
      <c r="BA6" s="41" t="s">
        <v>62</v>
      </c>
      <c r="BB6" s="41" t="s">
        <v>63</v>
      </c>
      <c r="BC6" s="42" t="s">
        <v>25</v>
      </c>
      <c r="BD6" s="8" t="s">
        <v>15</v>
      </c>
      <c r="BE6" s="8" t="s">
        <v>24</v>
      </c>
      <c r="BF6" s="41" t="s">
        <v>62</v>
      </c>
      <c r="BG6" s="41" t="s">
        <v>63</v>
      </c>
      <c r="BH6" s="8" t="s">
        <v>25</v>
      </c>
      <c r="BI6" s="9" t="s">
        <v>15</v>
      </c>
      <c r="BJ6" s="8" t="s">
        <v>24</v>
      </c>
      <c r="BK6" s="41" t="s">
        <v>62</v>
      </c>
      <c r="BL6" s="41" t="s">
        <v>63</v>
      </c>
      <c r="BM6" s="10" t="s">
        <v>25</v>
      </c>
      <c r="BN6" s="8" t="s">
        <v>15</v>
      </c>
      <c r="BO6" s="8" t="s">
        <v>24</v>
      </c>
      <c r="BP6" s="41" t="s">
        <v>62</v>
      </c>
      <c r="BQ6" s="41" t="s">
        <v>63</v>
      </c>
      <c r="BR6" s="8" t="s">
        <v>25</v>
      </c>
      <c r="BS6" s="359"/>
      <c r="BT6" s="9" t="s">
        <v>15</v>
      </c>
      <c r="BU6" s="8" t="s">
        <v>24</v>
      </c>
      <c r="BV6" s="41" t="s">
        <v>62</v>
      </c>
      <c r="BW6" s="41" t="s">
        <v>63</v>
      </c>
      <c r="BX6" s="17" t="s">
        <v>25</v>
      </c>
      <c r="BY6" s="9" t="s">
        <v>15</v>
      </c>
      <c r="BZ6" s="8" t="s">
        <v>24</v>
      </c>
      <c r="CA6" s="41" t="s">
        <v>62</v>
      </c>
      <c r="CB6" s="41" t="s">
        <v>63</v>
      </c>
      <c r="CC6" s="17" t="s">
        <v>25</v>
      </c>
    </row>
    <row r="7" spans="1:82" ht="24" customHeight="1" thickBot="1">
      <c r="A7" s="398">
        <v>1</v>
      </c>
      <c r="B7" s="399" t="s">
        <v>56</v>
      </c>
      <c r="C7" s="400">
        <f t="shared" ref="C7:D9" si="0">AF7+AI7</f>
        <v>478.9</v>
      </c>
      <c r="D7" s="401">
        <f t="shared" si="0"/>
        <v>718.6</v>
      </c>
      <c r="E7" s="402">
        <f t="shared" ref="E7:E15" si="1">(D7-C7)/C7</f>
        <v>0.50052202965128434</v>
      </c>
      <c r="F7" s="403">
        <f t="shared" ref="F7:F15" si="2">W7+X7</f>
        <v>5490.3</v>
      </c>
      <c r="G7" s="404">
        <f t="shared" ref="G7:G15" si="3">Z7+AA7</f>
        <v>7545</v>
      </c>
      <c r="H7" s="405">
        <f t="shared" ref="H7:H16" si="4">(G7-F7)/F7</f>
        <v>0.37424184470793942</v>
      </c>
      <c r="I7" s="406">
        <f t="shared" ref="I7:I15" si="5">AR7+AT7</f>
        <v>38954</v>
      </c>
      <c r="J7" s="407">
        <f t="shared" ref="J7:J33" si="6">(I7-AU7)/AU7</f>
        <v>0.44300796443785884</v>
      </c>
      <c r="K7" s="408">
        <f t="shared" ref="K7:K38" si="7">AY7+BD7</f>
        <v>38153</v>
      </c>
      <c r="L7" s="409">
        <f t="shared" ref="L7:L24" si="8">(K7-BY7)/BY7</f>
        <v>0.43195466146224293</v>
      </c>
      <c r="M7" s="410">
        <f t="shared" ref="M7:M38" si="9">AZ7+BE7</f>
        <v>9430</v>
      </c>
      <c r="N7" s="411">
        <f t="shared" ref="N7:N33" si="10">(M7-BZ7)/BZ7</f>
        <v>0.40809317604897716</v>
      </c>
      <c r="O7" s="412">
        <f t="shared" ref="O7:P38" si="11">BA7+BF7</f>
        <v>5898</v>
      </c>
      <c r="P7" s="412">
        <f t="shared" si="11"/>
        <v>0</v>
      </c>
      <c r="Q7" s="413">
        <f t="shared" ref="Q7:Q38" si="12">BC7+BH7</f>
        <v>22825</v>
      </c>
      <c r="R7" s="414">
        <f t="shared" ref="R7" si="13">(Q7-CC7)/CC7</f>
        <v>0.46937645650130688</v>
      </c>
      <c r="S7" s="415">
        <f t="shared" ref="S7:S15" si="14">K7/I7</f>
        <v>0.9794372850028239</v>
      </c>
      <c r="T7" s="416">
        <f t="shared" ref="T7:T15" si="15">M7/I7</f>
        <v>0.24208040252605637</v>
      </c>
      <c r="U7" s="19"/>
      <c r="V7" s="23" t="s">
        <v>56</v>
      </c>
      <c r="W7" s="5"/>
      <c r="X7" s="158">
        <v>5490.3</v>
      </c>
      <c r="Y7" s="5">
        <f>W7+X7</f>
        <v>5490.3</v>
      </c>
      <c r="Z7" s="5"/>
      <c r="AA7" s="287">
        <v>7545</v>
      </c>
      <c r="AB7" s="5">
        <f t="shared" ref="AB7:AB9" si="16">Z7+AA7</f>
        <v>7545</v>
      </c>
      <c r="AC7" s="5">
        <f t="shared" ref="AC7:AC9" si="17">AB7-Y7</f>
        <v>2054.6999999999998</v>
      </c>
      <c r="AD7" s="6">
        <f t="shared" ref="AD7:AD9" si="18">AC7/Y7</f>
        <v>0.37424184470793942</v>
      </c>
      <c r="AH7">
        <f t="shared" ref="AH7:AH9" si="19">AG7-AF7</f>
        <v>0</v>
      </c>
      <c r="AI7" s="159">
        <v>478.9</v>
      </c>
      <c r="AJ7" s="287">
        <v>718.6</v>
      </c>
      <c r="AK7" s="1">
        <f t="shared" ref="AK7:AK9" si="20">AJ7-AI7</f>
        <v>239.70000000000005</v>
      </c>
      <c r="AL7">
        <f t="shared" ref="AL7:AM9" si="21">AF7+AI7</f>
        <v>478.9</v>
      </c>
      <c r="AM7">
        <f t="shared" si="21"/>
        <v>718.6</v>
      </c>
      <c r="AN7">
        <f t="shared" ref="AN7:AN9" si="22">AM7-AL7</f>
        <v>239.70000000000005</v>
      </c>
      <c r="AO7" s="11">
        <f t="shared" ref="AO7:AO9" si="23">(AN7/AL7)*100</f>
        <v>50.052202965128437</v>
      </c>
      <c r="AP7" s="23" t="s">
        <v>56</v>
      </c>
      <c r="AQ7" s="63"/>
      <c r="AR7" s="63"/>
      <c r="AS7" s="89">
        <v>26995</v>
      </c>
      <c r="AT7" s="288">
        <v>38954</v>
      </c>
      <c r="AU7">
        <f t="shared" ref="AU7:AV9" si="24">AQ7+AS7</f>
        <v>26995</v>
      </c>
      <c r="AV7">
        <f t="shared" si="24"/>
        <v>38954</v>
      </c>
      <c r="AW7" s="13">
        <f t="shared" ref="AW7:AW9" si="25">(AV7-AU7)/AU7</f>
        <v>0.44300796443785884</v>
      </c>
      <c r="AX7" s="4"/>
      <c r="AY7" s="14">
        <f>AZ7+BA7+BB7+BC7</f>
        <v>0</v>
      </c>
      <c r="AZ7" s="50"/>
      <c r="BA7" s="51"/>
      <c r="BB7" s="7"/>
      <c r="BC7" s="52"/>
      <c r="BD7">
        <f>BE7+BF7+BG7+BH7</f>
        <v>38153</v>
      </c>
      <c r="BE7" s="91">
        <v>9430</v>
      </c>
      <c r="BF7" s="91">
        <v>5898</v>
      </c>
      <c r="BG7" s="7"/>
      <c r="BH7" s="92">
        <v>22825</v>
      </c>
      <c r="BI7" s="14">
        <f>BJ7+BK7+BL7+BM7</f>
        <v>0</v>
      </c>
      <c r="BJ7" s="50"/>
      <c r="BK7" s="51"/>
      <c r="BL7" s="7"/>
      <c r="BM7" s="52"/>
      <c r="BN7">
        <f>BO7+BP7+BQ7+BR7</f>
        <v>26644</v>
      </c>
      <c r="BO7" s="90">
        <v>6697</v>
      </c>
      <c r="BP7" s="160">
        <v>4413.2</v>
      </c>
      <c r="BQ7" s="7"/>
      <c r="BR7" s="161">
        <v>15533.8</v>
      </c>
      <c r="BS7">
        <f t="shared" ref="BS7:BS33" si="26">AY7+BD7</f>
        <v>38153</v>
      </c>
      <c r="BT7" s="14">
        <f t="shared" ref="BT7:BT38" si="27">AY7+BD7</f>
        <v>38153</v>
      </c>
      <c r="BU7" s="15">
        <f t="shared" ref="BU7:BU38" si="28">AZ7+BE7</f>
        <v>9430</v>
      </c>
      <c r="BV7" s="15">
        <f t="shared" ref="BV7:BV38" si="29">BA7+BF7</f>
        <v>5898</v>
      </c>
      <c r="BW7" s="15">
        <f t="shared" ref="BW7:BW38" si="30">BB7+BG7</f>
        <v>0</v>
      </c>
      <c r="BX7" s="1">
        <f t="shared" ref="BX7:BX38" si="31">BC7+BH7</f>
        <v>22825</v>
      </c>
      <c r="BY7">
        <f>BZ7+CA7+CB7+CC7</f>
        <v>26644</v>
      </c>
      <c r="BZ7">
        <f t="shared" ref="BZ7:BZ33" si="32">BJ7+BO7</f>
        <v>6697</v>
      </c>
      <c r="CA7">
        <f t="shared" ref="CA7:CA33" si="33">BK7+BP7</f>
        <v>4413.2</v>
      </c>
      <c r="CB7">
        <f t="shared" ref="CB7:CB33" si="34">BL7+BQ7</f>
        <v>0</v>
      </c>
      <c r="CC7">
        <f t="shared" ref="CC7:CC33" si="35">BM7+BR7</f>
        <v>15533.8</v>
      </c>
    </row>
    <row r="8" spans="1:82" ht="21.6" customHeight="1" thickBot="1">
      <c r="A8" s="398">
        <v>2</v>
      </c>
      <c r="B8" s="417" t="s">
        <v>54</v>
      </c>
      <c r="C8" s="418" t="s">
        <v>70</v>
      </c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20"/>
      <c r="U8" s="20"/>
      <c r="V8" s="26" t="s">
        <v>54</v>
      </c>
      <c r="W8" s="5"/>
      <c r="X8" s="47"/>
      <c r="Y8" s="5">
        <f t="shared" ref="Y8:Y38" si="36">W8+X8</f>
        <v>0</v>
      </c>
      <c r="Z8" s="5"/>
      <c r="AA8" s="47"/>
      <c r="AB8" s="5">
        <f t="shared" si="16"/>
        <v>0</v>
      </c>
      <c r="AC8" s="5">
        <f t="shared" si="17"/>
        <v>0</v>
      </c>
      <c r="AD8" s="6" t="e">
        <f t="shared" si="18"/>
        <v>#DIV/0!</v>
      </c>
      <c r="AH8">
        <f t="shared" si="19"/>
        <v>0</v>
      </c>
      <c r="AI8" s="47"/>
      <c r="AJ8" s="47"/>
      <c r="AK8" s="1">
        <f t="shared" si="20"/>
        <v>0</v>
      </c>
      <c r="AL8">
        <f t="shared" si="21"/>
        <v>0</v>
      </c>
      <c r="AM8">
        <f t="shared" si="21"/>
        <v>0</v>
      </c>
      <c r="AN8">
        <f t="shared" si="22"/>
        <v>0</v>
      </c>
      <c r="AO8" s="11" t="e">
        <f t="shared" si="23"/>
        <v>#DIV/0!</v>
      </c>
      <c r="AP8" s="26" t="s">
        <v>54</v>
      </c>
      <c r="AQ8" s="63"/>
      <c r="AR8" s="63"/>
      <c r="AS8" s="72"/>
      <c r="AT8" s="72"/>
      <c r="AU8">
        <f t="shared" si="24"/>
        <v>0</v>
      </c>
      <c r="AV8">
        <f t="shared" si="24"/>
        <v>0</v>
      </c>
      <c r="AW8" s="13" t="e">
        <f t="shared" si="25"/>
        <v>#DIV/0!</v>
      </c>
      <c r="AX8" s="2"/>
      <c r="AY8" s="14">
        <f t="shared" ref="AY8:AY38" si="37">AZ8+BA8+BB8+BC8</f>
        <v>0</v>
      </c>
      <c r="AZ8" s="7"/>
      <c r="BA8" s="7"/>
      <c r="BB8" s="7"/>
      <c r="BC8" s="1"/>
      <c r="BD8">
        <f t="shared" ref="BD8:BD38" si="38">BE8+BF8+BG8+BH8</f>
        <v>0</v>
      </c>
      <c r="BE8" s="46"/>
      <c r="BF8" s="46"/>
      <c r="BG8" s="7"/>
      <c r="BH8" s="47"/>
      <c r="BI8" s="14">
        <f t="shared" ref="BI8:BI38" si="39">BJ8+BK8+BL8+BM8</f>
        <v>0</v>
      </c>
      <c r="BJ8" s="7"/>
      <c r="BK8" s="7"/>
      <c r="BL8" s="7"/>
      <c r="BM8" s="1"/>
      <c r="BN8">
        <f t="shared" ref="BN8:BN38" si="40">BO8+BP8+BQ8+BR8</f>
        <v>0</v>
      </c>
      <c r="BO8" s="46"/>
      <c r="BP8" s="46"/>
      <c r="BQ8" s="7"/>
      <c r="BR8" s="47"/>
      <c r="BS8">
        <f t="shared" si="26"/>
        <v>0</v>
      </c>
      <c r="BT8" s="14">
        <f t="shared" si="27"/>
        <v>0</v>
      </c>
      <c r="BU8" s="15">
        <f t="shared" si="28"/>
        <v>0</v>
      </c>
      <c r="BV8" s="15">
        <f t="shared" si="29"/>
        <v>0</v>
      </c>
      <c r="BW8" s="15">
        <f t="shared" si="30"/>
        <v>0</v>
      </c>
      <c r="BX8" s="1">
        <f t="shared" si="31"/>
        <v>0</v>
      </c>
      <c r="BY8">
        <f t="shared" ref="BY8:BY38" si="41">BZ8+CA8+CB8+CC8</f>
        <v>0</v>
      </c>
      <c r="BZ8">
        <f t="shared" si="32"/>
        <v>0</v>
      </c>
      <c r="CA8">
        <f t="shared" si="33"/>
        <v>0</v>
      </c>
      <c r="CB8">
        <f t="shared" si="34"/>
        <v>0</v>
      </c>
      <c r="CC8">
        <f t="shared" si="35"/>
        <v>0</v>
      </c>
    </row>
    <row r="9" spans="1:82" ht="20.45" customHeight="1" thickBot="1">
      <c r="A9" s="421">
        <v>3</v>
      </c>
      <c r="B9" s="422" t="s">
        <v>31</v>
      </c>
      <c r="C9" s="400">
        <f t="shared" si="0"/>
        <v>7071</v>
      </c>
      <c r="D9" s="401">
        <f t="shared" si="0"/>
        <v>7289.7</v>
      </c>
      <c r="E9" s="402">
        <f t="shared" si="1"/>
        <v>3.0929147221043674E-2</v>
      </c>
      <c r="F9" s="403">
        <f t="shared" si="2"/>
        <v>59368.299999999996</v>
      </c>
      <c r="G9" s="404">
        <f t="shared" si="3"/>
        <v>63510.7</v>
      </c>
      <c r="H9" s="405">
        <f t="shared" si="4"/>
        <v>6.9774610356031788E-2</v>
      </c>
      <c r="I9" s="406">
        <f t="shared" si="5"/>
        <v>383273.6</v>
      </c>
      <c r="J9" s="407">
        <f t="shared" si="6"/>
        <v>0.26031155811281553</v>
      </c>
      <c r="K9" s="406">
        <f t="shared" si="7"/>
        <v>396915</v>
      </c>
      <c r="L9" s="423">
        <f t="shared" si="8"/>
        <v>0.19052582419576572</v>
      </c>
      <c r="M9" s="410">
        <f t="shared" si="9"/>
        <v>127862.39999999999</v>
      </c>
      <c r="N9" s="411">
        <f t="shared" si="10"/>
        <v>0.34774584094452177</v>
      </c>
      <c r="O9" s="412">
        <f t="shared" si="11"/>
        <v>6177.6</v>
      </c>
      <c r="P9" s="412">
        <f>BB9+BG9</f>
        <v>208803.09999999998</v>
      </c>
      <c r="Q9" s="413">
        <f t="shared" si="12"/>
        <v>54071.899999999994</v>
      </c>
      <c r="R9" s="423">
        <f>(Q9-CC9)/CC9</f>
        <v>1.255081783983518</v>
      </c>
      <c r="S9" s="415">
        <f t="shared" si="14"/>
        <v>1.0355918070015782</v>
      </c>
      <c r="T9" s="416">
        <f t="shared" si="15"/>
        <v>0.33360607148522625</v>
      </c>
      <c r="U9" s="20"/>
      <c r="V9" s="27" t="s">
        <v>31</v>
      </c>
      <c r="W9" s="121">
        <v>26452.1</v>
      </c>
      <c r="X9" s="122">
        <v>32916.199999999997</v>
      </c>
      <c r="Y9" s="5">
        <f t="shared" si="36"/>
        <v>59368.299999999996</v>
      </c>
      <c r="Z9" s="272">
        <v>29913.599999999999</v>
      </c>
      <c r="AA9" s="273">
        <v>33597.1</v>
      </c>
      <c r="AB9" s="29">
        <f t="shared" si="16"/>
        <v>63510.7</v>
      </c>
      <c r="AC9" s="29">
        <f t="shared" si="17"/>
        <v>4142.4000000000015</v>
      </c>
      <c r="AD9" s="30">
        <f t="shared" si="18"/>
        <v>6.9774610356031788E-2</v>
      </c>
      <c r="AE9" s="8"/>
      <c r="AF9" s="121">
        <v>2356.9</v>
      </c>
      <c r="AG9" s="272">
        <v>2474</v>
      </c>
      <c r="AH9" s="8">
        <f t="shared" si="19"/>
        <v>117.09999999999991</v>
      </c>
      <c r="AI9" s="122">
        <v>4714.1000000000004</v>
      </c>
      <c r="AJ9" s="273">
        <v>4815.7</v>
      </c>
      <c r="AK9" s="25">
        <f t="shared" si="20"/>
        <v>101.59999999999945</v>
      </c>
      <c r="AL9" s="8">
        <f t="shared" si="21"/>
        <v>7071</v>
      </c>
      <c r="AM9" s="8">
        <f t="shared" si="21"/>
        <v>7289.7</v>
      </c>
      <c r="AN9" s="8">
        <f t="shared" si="22"/>
        <v>218.69999999999982</v>
      </c>
      <c r="AO9" s="31">
        <f t="shared" si="23"/>
        <v>3.0929147221043674</v>
      </c>
      <c r="AP9" s="27" t="s">
        <v>31</v>
      </c>
      <c r="AQ9" s="123">
        <v>121644.1</v>
      </c>
      <c r="AR9" s="274">
        <v>163215</v>
      </c>
      <c r="AS9" s="124">
        <v>182466.1</v>
      </c>
      <c r="AT9" s="275">
        <v>220058.6</v>
      </c>
      <c r="AU9" s="8">
        <f t="shared" si="24"/>
        <v>304110.2</v>
      </c>
      <c r="AV9" s="8">
        <f t="shared" si="24"/>
        <v>383273.6</v>
      </c>
      <c r="AW9" s="32">
        <f t="shared" si="25"/>
        <v>0.26031155811281553</v>
      </c>
      <c r="AX9" s="4"/>
      <c r="AY9" s="14">
        <f t="shared" si="37"/>
        <v>160844.19999999998</v>
      </c>
      <c r="AZ9" s="272">
        <v>60223.199999999997</v>
      </c>
      <c r="BA9" s="272">
        <v>2471</v>
      </c>
      <c r="BB9" s="272">
        <v>83521.2</v>
      </c>
      <c r="BC9" s="272">
        <v>14628.8</v>
      </c>
      <c r="BD9">
        <f t="shared" si="38"/>
        <v>236070.80000000002</v>
      </c>
      <c r="BE9" s="273">
        <v>67639.199999999997</v>
      </c>
      <c r="BF9" s="273">
        <v>3706.6</v>
      </c>
      <c r="BG9" s="273">
        <v>125281.9</v>
      </c>
      <c r="BH9" s="276">
        <v>39443.1</v>
      </c>
      <c r="BI9" s="14">
        <f t="shared" si="39"/>
        <v>132782.39999999999</v>
      </c>
      <c r="BJ9" s="125">
        <v>43213.1</v>
      </c>
      <c r="BK9" s="125">
        <v>3097</v>
      </c>
      <c r="BL9" s="121">
        <v>82721.2</v>
      </c>
      <c r="BM9" s="126">
        <v>3751.1</v>
      </c>
      <c r="BN9">
        <f t="shared" si="40"/>
        <v>200612.3</v>
      </c>
      <c r="BO9" s="127">
        <v>51658.2</v>
      </c>
      <c r="BP9" s="127">
        <v>4645.5</v>
      </c>
      <c r="BQ9" s="122">
        <v>124081.9</v>
      </c>
      <c r="BR9" s="128">
        <v>20226.7</v>
      </c>
      <c r="BS9" s="8">
        <f t="shared" si="26"/>
        <v>396915</v>
      </c>
      <c r="BT9" s="14">
        <f t="shared" si="27"/>
        <v>396915</v>
      </c>
      <c r="BU9" s="8">
        <f t="shared" si="28"/>
        <v>127862.39999999999</v>
      </c>
      <c r="BV9" s="15">
        <f t="shared" si="29"/>
        <v>6177.6</v>
      </c>
      <c r="BW9" s="15">
        <f t="shared" si="30"/>
        <v>208803.09999999998</v>
      </c>
      <c r="BX9" s="25">
        <f t="shared" si="31"/>
        <v>54071.899999999994</v>
      </c>
      <c r="BY9">
        <f t="shared" si="41"/>
        <v>333394.69999999995</v>
      </c>
      <c r="BZ9" s="8">
        <f t="shared" si="32"/>
        <v>94871.299999999988</v>
      </c>
      <c r="CA9">
        <f t="shared" si="33"/>
        <v>7742.5</v>
      </c>
      <c r="CB9">
        <f t="shared" si="34"/>
        <v>206803.09999999998</v>
      </c>
      <c r="CC9" s="8">
        <f t="shared" si="35"/>
        <v>23977.8</v>
      </c>
      <c r="CD9" s="8"/>
    </row>
    <row r="10" spans="1:82" ht="20.45" customHeight="1" thickBot="1">
      <c r="A10" s="424">
        <v>4</v>
      </c>
      <c r="B10" s="399" t="s">
        <v>64</v>
      </c>
      <c r="C10" s="425">
        <f>AF10+AI10</f>
        <v>11057.6</v>
      </c>
      <c r="D10" s="426">
        <f>AG10+AJ10</f>
        <v>12108.4</v>
      </c>
      <c r="E10" s="427">
        <f t="shared" si="1"/>
        <v>9.502966285631595E-2</v>
      </c>
      <c r="F10" s="428">
        <f t="shared" si="2"/>
        <v>35155.800000000003</v>
      </c>
      <c r="G10" s="429">
        <f t="shared" si="3"/>
        <v>42491.5</v>
      </c>
      <c r="H10" s="430">
        <f t="shared" si="4"/>
        <v>0.20866258199216051</v>
      </c>
      <c r="I10" s="431">
        <f t="shared" si="5"/>
        <v>798849.2</v>
      </c>
      <c r="J10" s="432">
        <f t="shared" si="6"/>
        <v>0.10583985357522259</v>
      </c>
      <c r="K10" s="431">
        <f t="shared" si="7"/>
        <v>954058.09999999986</v>
      </c>
      <c r="L10" s="433">
        <f t="shared" si="8"/>
        <v>0.3082866547529326</v>
      </c>
      <c r="M10" s="434">
        <f t="shared" si="9"/>
        <v>133273.79999999999</v>
      </c>
      <c r="N10" s="435">
        <f t="shared" si="10"/>
        <v>0.34815005138746152</v>
      </c>
      <c r="O10" s="412">
        <f t="shared" si="11"/>
        <v>61577.600000000006</v>
      </c>
      <c r="P10" s="412">
        <f t="shared" si="11"/>
        <v>0</v>
      </c>
      <c r="Q10" s="436">
        <f t="shared" si="12"/>
        <v>759206.7</v>
      </c>
      <c r="R10" s="437">
        <f>(Q10-CC10)/CC10</f>
        <v>0.2325830585940982</v>
      </c>
      <c r="S10" s="438">
        <f t="shared" si="14"/>
        <v>1.1942906120454273</v>
      </c>
      <c r="T10" s="439">
        <f t="shared" si="15"/>
        <v>0.16683223817461418</v>
      </c>
      <c r="U10" s="18"/>
      <c r="V10" s="23" t="s">
        <v>64</v>
      </c>
      <c r="W10" s="236">
        <v>22233.1</v>
      </c>
      <c r="X10" s="237">
        <v>12922.7</v>
      </c>
      <c r="Y10" s="5">
        <f t="shared" si="36"/>
        <v>35155.800000000003</v>
      </c>
      <c r="Z10" s="308">
        <v>25769.8</v>
      </c>
      <c r="AA10" s="309">
        <v>16721.7</v>
      </c>
      <c r="AB10" s="5">
        <f t="shared" ref="AB10:AB38" si="42">Z10+AA10</f>
        <v>42491.5</v>
      </c>
      <c r="AC10" s="5">
        <f t="shared" ref="AC10:AC39" si="43">AB10-Y10</f>
        <v>7335.6999999999971</v>
      </c>
      <c r="AD10" s="6">
        <f t="shared" ref="AD10:AD39" si="44">AC10/Y10</f>
        <v>0.20866258199216051</v>
      </c>
      <c r="AF10" s="236">
        <v>6814.1</v>
      </c>
      <c r="AG10" s="308">
        <v>7382</v>
      </c>
      <c r="AH10">
        <f t="shared" ref="AH10:AH39" si="45">AG10-AF10</f>
        <v>567.89999999999964</v>
      </c>
      <c r="AI10" s="237">
        <v>4243.5</v>
      </c>
      <c r="AJ10" s="309">
        <v>4726.3999999999996</v>
      </c>
      <c r="AK10" s="1">
        <f t="shared" ref="AK10:AK39" si="46">AJ10-AI10</f>
        <v>482.89999999999964</v>
      </c>
      <c r="AL10">
        <f t="shared" ref="AL10:AM38" si="47">AF10+AI10</f>
        <v>11057.6</v>
      </c>
      <c r="AM10">
        <f t="shared" si="47"/>
        <v>12108.4</v>
      </c>
      <c r="AN10">
        <f t="shared" ref="AN10:AN39" si="48">AM10-AL10</f>
        <v>1050.7999999999993</v>
      </c>
      <c r="AO10" s="11">
        <f t="shared" ref="AO10:AO39" si="49">(AN10/AL10)*100</f>
        <v>9.5029662856315955</v>
      </c>
      <c r="AP10" s="23" t="s">
        <v>57</v>
      </c>
      <c r="AQ10" s="238">
        <v>446943.6</v>
      </c>
      <c r="AR10" s="310">
        <v>487298</v>
      </c>
      <c r="AS10" s="239">
        <v>275447.8</v>
      </c>
      <c r="AT10" s="311">
        <v>311551.2</v>
      </c>
      <c r="AU10">
        <f t="shared" ref="AU10:AV39" si="50">AQ10+AS10</f>
        <v>722391.39999999991</v>
      </c>
      <c r="AV10">
        <f t="shared" si="50"/>
        <v>798849.2</v>
      </c>
      <c r="AW10" s="13">
        <f t="shared" ref="AW10:AW39" si="51">(AV10-AU10)/AU10</f>
        <v>0.10583985357522259</v>
      </c>
      <c r="AX10" s="2"/>
      <c r="AY10" s="14">
        <f t="shared" si="37"/>
        <v>581411.69999999995</v>
      </c>
      <c r="AZ10" s="312">
        <v>80733.3</v>
      </c>
      <c r="BA10" s="312">
        <v>37562.300000000003</v>
      </c>
      <c r="BB10" s="7"/>
      <c r="BC10" s="312">
        <v>463116.1</v>
      </c>
      <c r="BD10">
        <f t="shared" si="38"/>
        <v>372646.39999999997</v>
      </c>
      <c r="BE10" s="313">
        <v>52540.5</v>
      </c>
      <c r="BF10" s="313">
        <v>24015.3</v>
      </c>
      <c r="BH10" s="313">
        <v>296090.59999999998</v>
      </c>
      <c r="BI10" s="14">
        <f t="shared" si="39"/>
        <v>452901.1</v>
      </c>
      <c r="BJ10" s="240">
        <v>62881.599999999999</v>
      </c>
      <c r="BK10" s="240">
        <v>8932.7000000000007</v>
      </c>
      <c r="BL10" s="7"/>
      <c r="BM10" s="240">
        <v>381086.8</v>
      </c>
      <c r="BN10">
        <f t="shared" si="40"/>
        <v>276341.3</v>
      </c>
      <c r="BO10" s="241">
        <v>35975.199999999997</v>
      </c>
      <c r="BP10" s="241">
        <v>5505.2</v>
      </c>
      <c r="BR10" s="241">
        <v>234860.9</v>
      </c>
      <c r="BS10">
        <f t="shared" si="26"/>
        <v>954058.09999999986</v>
      </c>
      <c r="BT10" s="14">
        <f t="shared" si="27"/>
        <v>954058.09999999986</v>
      </c>
      <c r="BU10" s="7">
        <f t="shared" si="28"/>
        <v>133273.79999999999</v>
      </c>
      <c r="BV10" s="15">
        <f t="shared" si="29"/>
        <v>61577.600000000006</v>
      </c>
      <c r="BW10" s="15">
        <f t="shared" si="30"/>
        <v>0</v>
      </c>
      <c r="BX10" s="1">
        <f t="shared" si="31"/>
        <v>759206.7</v>
      </c>
      <c r="BY10">
        <f t="shared" si="41"/>
        <v>729242.39999999991</v>
      </c>
      <c r="BZ10">
        <f t="shared" si="32"/>
        <v>98856.799999999988</v>
      </c>
      <c r="CA10">
        <f t="shared" si="33"/>
        <v>14437.900000000001</v>
      </c>
      <c r="CB10">
        <f t="shared" si="34"/>
        <v>0</v>
      </c>
      <c r="CC10">
        <f t="shared" si="35"/>
        <v>615947.69999999995</v>
      </c>
    </row>
    <row r="11" spans="1:82" ht="23.45" customHeight="1" thickBot="1">
      <c r="A11" s="424">
        <v>5</v>
      </c>
      <c r="B11" s="417" t="s">
        <v>30</v>
      </c>
      <c r="C11" s="400">
        <f>AF11+AI11</f>
        <v>114.8</v>
      </c>
      <c r="D11" s="401">
        <f>AG11+AJ11</f>
        <v>137</v>
      </c>
      <c r="E11" s="402">
        <f t="shared" si="1"/>
        <v>0.19337979094076657</v>
      </c>
      <c r="F11" s="403">
        <f t="shared" si="2"/>
        <v>790.6</v>
      </c>
      <c r="G11" s="404">
        <f t="shared" si="3"/>
        <v>684.6</v>
      </c>
      <c r="H11" s="405">
        <f t="shared" si="4"/>
        <v>-0.13407538578294964</v>
      </c>
      <c r="I11" s="406">
        <f t="shared" si="5"/>
        <v>5035</v>
      </c>
      <c r="J11" s="407">
        <f t="shared" si="6"/>
        <v>-6.3081503535541497E-2</v>
      </c>
      <c r="K11" s="406">
        <f t="shared" si="7"/>
        <v>4885</v>
      </c>
      <c r="L11" s="423">
        <f t="shared" si="8"/>
        <v>0.33872293779117568</v>
      </c>
      <c r="M11" s="410">
        <f t="shared" si="9"/>
        <v>468</v>
      </c>
      <c r="N11" s="411">
        <f t="shared" si="10"/>
        <v>-0.13429522752497228</v>
      </c>
      <c r="O11" s="412">
        <f t="shared" si="11"/>
        <v>762</v>
      </c>
      <c r="P11" s="412">
        <f t="shared" si="11"/>
        <v>0</v>
      </c>
      <c r="Q11" s="413">
        <f t="shared" si="12"/>
        <v>3655</v>
      </c>
      <c r="R11" s="433">
        <f t="shared" ref="R11" si="52">(Q11-CC11)/CC11</f>
        <v>1.1225319396051103</v>
      </c>
      <c r="S11" s="415">
        <f t="shared" si="14"/>
        <v>0.97020854021847069</v>
      </c>
      <c r="T11" s="416">
        <f t="shared" si="15"/>
        <v>9.2949354518371399E-2</v>
      </c>
      <c r="U11" s="20"/>
      <c r="V11" s="26" t="s">
        <v>30</v>
      </c>
      <c r="W11" s="154">
        <v>790.6</v>
      </c>
      <c r="X11" s="29"/>
      <c r="Y11" s="5">
        <f t="shared" si="36"/>
        <v>790.6</v>
      </c>
      <c r="Z11" s="154">
        <v>684.6</v>
      </c>
      <c r="AA11" s="29"/>
      <c r="AB11" s="29">
        <f>Z11+AA11</f>
        <v>684.6</v>
      </c>
      <c r="AC11" s="29">
        <f>AB11-Y11</f>
        <v>-106</v>
      </c>
      <c r="AD11" s="30">
        <f>AC11/Y11</f>
        <v>-0.13407538578294964</v>
      </c>
      <c r="AE11" s="8"/>
      <c r="AF11" s="154">
        <v>114.8</v>
      </c>
      <c r="AG11" s="243">
        <v>137</v>
      </c>
      <c r="AH11" s="8">
        <f>AG11-AF11</f>
        <v>22.200000000000003</v>
      </c>
      <c r="AI11" s="8"/>
      <c r="AJ11" s="8"/>
      <c r="AK11" s="25">
        <f>AJ11-AI11</f>
        <v>0</v>
      </c>
      <c r="AL11" s="8">
        <f>AF11+AI11</f>
        <v>114.8</v>
      </c>
      <c r="AM11" s="8">
        <f>AG11+AJ11</f>
        <v>137</v>
      </c>
      <c r="AN11" s="8">
        <f>AM11-AL11</f>
        <v>22.200000000000003</v>
      </c>
      <c r="AO11" s="31">
        <f>(AN11/AL11)*100</f>
        <v>19.337979094076658</v>
      </c>
      <c r="AP11" s="26" t="s">
        <v>30</v>
      </c>
      <c r="AQ11" s="155">
        <v>5374</v>
      </c>
      <c r="AR11" s="244">
        <v>5035</v>
      </c>
      <c r="AS11" s="64"/>
      <c r="AT11" s="64"/>
      <c r="AU11" s="8">
        <f>AQ11+AS11</f>
        <v>5374</v>
      </c>
      <c r="AV11" s="8">
        <f>AR11+AT11</f>
        <v>5035</v>
      </c>
      <c r="AW11" s="32">
        <f>(AV11-AU11)/AU11</f>
        <v>-6.3081503535541497E-2</v>
      </c>
      <c r="AX11" s="34"/>
      <c r="AY11" s="14">
        <f t="shared" si="37"/>
        <v>4885</v>
      </c>
      <c r="AZ11" s="245">
        <v>468</v>
      </c>
      <c r="BA11" s="245">
        <v>762</v>
      </c>
      <c r="BB11" s="8"/>
      <c r="BC11" s="246">
        <v>3655</v>
      </c>
      <c r="BD11">
        <f t="shared" si="38"/>
        <v>0</v>
      </c>
      <c r="BE11" s="8"/>
      <c r="BF11" s="8"/>
      <c r="BG11" s="8"/>
      <c r="BH11" s="8"/>
      <c r="BI11" s="14">
        <f t="shared" si="39"/>
        <v>3649</v>
      </c>
      <c r="BJ11" s="156">
        <v>540.6</v>
      </c>
      <c r="BK11" s="156">
        <v>1386.4</v>
      </c>
      <c r="BL11" s="8"/>
      <c r="BM11" s="157">
        <v>1722</v>
      </c>
      <c r="BN11">
        <f t="shared" si="40"/>
        <v>0</v>
      </c>
      <c r="BO11" s="8"/>
      <c r="BP11" s="8"/>
      <c r="BQ11" s="8"/>
      <c r="BR11" s="8"/>
      <c r="BS11">
        <f t="shared" si="26"/>
        <v>4885</v>
      </c>
      <c r="BT11" s="14">
        <f t="shared" si="27"/>
        <v>4885</v>
      </c>
      <c r="BU11" s="7">
        <f t="shared" si="28"/>
        <v>468</v>
      </c>
      <c r="BV11" s="15">
        <f t="shared" si="29"/>
        <v>762</v>
      </c>
      <c r="BW11" s="15">
        <f t="shared" si="30"/>
        <v>0</v>
      </c>
      <c r="BX11" s="1">
        <f t="shared" si="31"/>
        <v>3655</v>
      </c>
      <c r="BY11">
        <f t="shared" si="41"/>
        <v>3649</v>
      </c>
      <c r="BZ11">
        <f t="shared" si="32"/>
        <v>540.6</v>
      </c>
      <c r="CA11">
        <f t="shared" si="33"/>
        <v>1386.4</v>
      </c>
      <c r="CB11">
        <f t="shared" si="34"/>
        <v>0</v>
      </c>
      <c r="CC11">
        <f t="shared" si="35"/>
        <v>1722</v>
      </c>
    </row>
    <row r="12" spans="1:82" ht="22.9" customHeight="1" thickBot="1">
      <c r="A12" s="424">
        <v>6</v>
      </c>
      <c r="B12" s="399" t="s">
        <v>32</v>
      </c>
      <c r="C12" s="400">
        <f t="shared" ref="C12:D15" si="53">AF12+AI12</f>
        <v>2953.7</v>
      </c>
      <c r="D12" s="401">
        <f t="shared" si="53"/>
        <v>3247.7</v>
      </c>
      <c r="E12" s="402">
        <f t="shared" si="1"/>
        <v>9.9536174966990562E-2</v>
      </c>
      <c r="F12" s="403">
        <f t="shared" si="2"/>
        <v>18318.899999999998</v>
      </c>
      <c r="G12" s="404">
        <f t="shared" si="3"/>
        <v>26063</v>
      </c>
      <c r="H12" s="405">
        <f t="shared" si="4"/>
        <v>0.42273826485214738</v>
      </c>
      <c r="I12" s="406">
        <f t="shared" si="5"/>
        <v>173403.8</v>
      </c>
      <c r="J12" s="407">
        <f t="shared" si="6"/>
        <v>0.27790981573887585</v>
      </c>
      <c r="K12" s="406">
        <f t="shared" si="7"/>
        <v>165088.79999999999</v>
      </c>
      <c r="L12" s="423">
        <f t="shared" si="8"/>
        <v>0.16281746330818994</v>
      </c>
      <c r="M12" s="410">
        <f t="shared" si="9"/>
        <v>47211.600000000006</v>
      </c>
      <c r="N12" s="411">
        <f t="shared" si="10"/>
        <v>0.55317665017370254</v>
      </c>
      <c r="O12" s="412">
        <f t="shared" si="11"/>
        <v>5525.6</v>
      </c>
      <c r="P12" s="412">
        <f>BB12+BG12</f>
        <v>105375.5</v>
      </c>
      <c r="Q12" s="413">
        <f t="shared" si="12"/>
        <v>6976.0999999999995</v>
      </c>
      <c r="R12" s="423">
        <f>(Q12-CC12)/CC12</f>
        <v>0.70057530105796884</v>
      </c>
      <c r="S12" s="415">
        <f t="shared" si="14"/>
        <v>0.9520483403477894</v>
      </c>
      <c r="T12" s="416">
        <f t="shared" si="15"/>
        <v>0.27226392962553303</v>
      </c>
      <c r="U12" s="19"/>
      <c r="V12" s="23" t="s">
        <v>32</v>
      </c>
      <c r="W12" s="118">
        <v>3201.1</v>
      </c>
      <c r="X12" s="119">
        <v>15117.8</v>
      </c>
      <c r="Y12" s="5">
        <f t="shared" si="36"/>
        <v>18318.899999999998</v>
      </c>
      <c r="Z12" s="277">
        <v>3755.6</v>
      </c>
      <c r="AA12" s="278">
        <v>22307.4</v>
      </c>
      <c r="AB12" s="5">
        <f t="shared" si="42"/>
        <v>26063</v>
      </c>
      <c r="AC12" s="5">
        <f t="shared" si="43"/>
        <v>7744.1000000000022</v>
      </c>
      <c r="AD12" s="6">
        <f t="shared" si="44"/>
        <v>0.42273826485214738</v>
      </c>
      <c r="AF12" s="118">
        <v>396</v>
      </c>
      <c r="AG12" s="277">
        <v>382.6</v>
      </c>
      <c r="AH12">
        <f t="shared" si="45"/>
        <v>-13.399999999999977</v>
      </c>
      <c r="AI12" s="119">
        <v>2557.6999999999998</v>
      </c>
      <c r="AJ12" s="279">
        <v>2865.1</v>
      </c>
      <c r="AK12" s="1">
        <f t="shared" si="46"/>
        <v>307.40000000000009</v>
      </c>
      <c r="AL12">
        <f t="shared" si="47"/>
        <v>2953.7</v>
      </c>
      <c r="AM12">
        <f t="shared" si="47"/>
        <v>3247.7</v>
      </c>
      <c r="AN12">
        <f t="shared" si="48"/>
        <v>294</v>
      </c>
      <c r="AO12" s="11">
        <f t="shared" si="49"/>
        <v>9.9536174966990565</v>
      </c>
      <c r="AP12" s="23" t="s">
        <v>32</v>
      </c>
      <c r="AQ12" s="120">
        <v>20477.3</v>
      </c>
      <c r="AR12" s="280">
        <v>23857.9</v>
      </c>
      <c r="AS12" s="281">
        <v>115216</v>
      </c>
      <c r="AT12" s="282">
        <v>149545.9</v>
      </c>
      <c r="AU12">
        <f t="shared" si="50"/>
        <v>135693.29999999999</v>
      </c>
      <c r="AV12">
        <f t="shared" si="50"/>
        <v>173403.8</v>
      </c>
      <c r="AW12" s="13">
        <f t="shared" si="51"/>
        <v>0.27790981573887585</v>
      </c>
      <c r="AX12" s="4"/>
      <c r="AY12" s="14">
        <f t="shared" si="37"/>
        <v>20211.800000000003</v>
      </c>
      <c r="AZ12" s="277">
        <v>6855.3</v>
      </c>
      <c r="BA12" s="277">
        <v>652</v>
      </c>
      <c r="BB12" s="277">
        <v>12656.6</v>
      </c>
      <c r="BC12" s="277">
        <v>47.9</v>
      </c>
      <c r="BD12">
        <f t="shared" si="38"/>
        <v>144877</v>
      </c>
      <c r="BE12" s="283">
        <v>40356.300000000003</v>
      </c>
      <c r="BF12" s="278">
        <v>4873.6000000000004</v>
      </c>
      <c r="BG12" s="278">
        <v>92718.9</v>
      </c>
      <c r="BH12" s="278">
        <v>6928.2</v>
      </c>
      <c r="BI12" s="14">
        <f t="shared" si="39"/>
        <v>19764.3</v>
      </c>
      <c r="BJ12" s="118">
        <v>5334.1</v>
      </c>
      <c r="BK12" s="118">
        <v>513.79999999999995</v>
      </c>
      <c r="BL12" s="118">
        <v>13881.3</v>
      </c>
      <c r="BM12" s="118">
        <v>35.1</v>
      </c>
      <c r="BN12">
        <f t="shared" si="40"/>
        <v>122208.8</v>
      </c>
      <c r="BO12" s="119">
        <v>25062.7</v>
      </c>
      <c r="BP12" s="119">
        <v>3368.8</v>
      </c>
      <c r="BQ12" s="119">
        <v>89710.2</v>
      </c>
      <c r="BR12" s="119">
        <v>4067.1</v>
      </c>
      <c r="BS12">
        <f t="shared" si="26"/>
        <v>165088.79999999999</v>
      </c>
      <c r="BT12" s="14">
        <f t="shared" si="27"/>
        <v>165088.79999999999</v>
      </c>
      <c r="BU12" s="7">
        <f t="shared" si="28"/>
        <v>47211.600000000006</v>
      </c>
      <c r="BV12" s="15">
        <f t="shared" si="29"/>
        <v>5525.6</v>
      </c>
      <c r="BW12" s="15">
        <f t="shared" si="30"/>
        <v>105375.5</v>
      </c>
      <c r="BX12" s="1">
        <f t="shared" si="31"/>
        <v>6976.0999999999995</v>
      </c>
      <c r="BY12">
        <f t="shared" si="41"/>
        <v>141973.1</v>
      </c>
      <c r="BZ12">
        <f t="shared" si="32"/>
        <v>30396.800000000003</v>
      </c>
      <c r="CA12">
        <f t="shared" si="33"/>
        <v>3882.6000000000004</v>
      </c>
      <c r="CB12">
        <f t="shared" si="34"/>
        <v>103591.5</v>
      </c>
      <c r="CC12">
        <f t="shared" si="35"/>
        <v>4102.2</v>
      </c>
    </row>
    <row r="13" spans="1:82" ht="22.9" customHeight="1">
      <c r="A13" s="440">
        <v>7</v>
      </c>
      <c r="B13" s="441" t="s">
        <v>33</v>
      </c>
      <c r="C13" s="425">
        <f t="shared" si="53"/>
        <v>3629.2</v>
      </c>
      <c r="D13" s="426">
        <f t="shared" si="53"/>
        <v>3703.8</v>
      </c>
      <c r="E13" s="427">
        <f t="shared" si="1"/>
        <v>2.0555494323818022E-2</v>
      </c>
      <c r="F13" s="428">
        <f t="shared" si="2"/>
        <v>14885.2</v>
      </c>
      <c r="G13" s="429">
        <f t="shared" si="3"/>
        <v>16225.1</v>
      </c>
      <c r="H13" s="430">
        <f t="shared" si="4"/>
        <v>9.0015585951146074E-2</v>
      </c>
      <c r="I13" s="431">
        <f t="shared" si="5"/>
        <v>272612</v>
      </c>
      <c r="J13" s="432">
        <f t="shared" si="6"/>
        <v>0.25297430412658972</v>
      </c>
      <c r="K13" s="431">
        <f t="shared" si="7"/>
        <v>257505</v>
      </c>
      <c r="L13" s="433">
        <f t="shared" si="8"/>
        <v>0.45588746632442195</v>
      </c>
      <c r="M13" s="434">
        <f t="shared" si="9"/>
        <v>39713.300000000003</v>
      </c>
      <c r="N13" s="435">
        <f t="shared" si="10"/>
        <v>0.36261575781697658</v>
      </c>
      <c r="O13" s="412">
        <f t="shared" si="11"/>
        <v>8207.7999999999993</v>
      </c>
      <c r="P13" s="412">
        <f t="shared" ref="P13:P38" si="54">BB13+BG13</f>
        <v>0</v>
      </c>
      <c r="Q13" s="436">
        <f t="shared" si="12"/>
        <v>209583.9</v>
      </c>
      <c r="R13" s="437">
        <f>(Q13-CC13)/CC13</f>
        <v>0.44310619419669744</v>
      </c>
      <c r="S13" s="438">
        <f t="shared" si="14"/>
        <v>0.94458424427391308</v>
      </c>
      <c r="T13" s="439">
        <f t="shared" si="15"/>
        <v>0.14567700614793186</v>
      </c>
      <c r="U13" s="18"/>
      <c r="V13" s="22" t="s">
        <v>33</v>
      </c>
      <c r="W13" s="196">
        <v>10059.1</v>
      </c>
      <c r="X13" s="197">
        <v>4826.1000000000004</v>
      </c>
      <c r="Y13" s="5">
        <f t="shared" si="36"/>
        <v>14885.2</v>
      </c>
      <c r="Z13" s="318">
        <v>10750.5</v>
      </c>
      <c r="AA13" s="319">
        <v>5474.6</v>
      </c>
      <c r="AB13" s="5">
        <f t="shared" si="42"/>
        <v>16225.1</v>
      </c>
      <c r="AC13" s="5">
        <f t="shared" si="43"/>
        <v>1339.8999999999996</v>
      </c>
      <c r="AD13" s="6">
        <f t="shared" si="44"/>
        <v>9.0015585951146074E-2</v>
      </c>
      <c r="AF13" s="196">
        <v>2056.9</v>
      </c>
      <c r="AG13" s="318">
        <v>2129.3000000000002</v>
      </c>
      <c r="AH13">
        <f t="shared" si="45"/>
        <v>72.400000000000091</v>
      </c>
      <c r="AI13" s="197">
        <v>1572.3</v>
      </c>
      <c r="AJ13" s="319">
        <v>1574.5</v>
      </c>
      <c r="AK13" s="1">
        <f t="shared" si="46"/>
        <v>2.2000000000000455</v>
      </c>
      <c r="AL13">
        <f t="shared" si="47"/>
        <v>3629.2</v>
      </c>
      <c r="AM13">
        <f t="shared" si="47"/>
        <v>3703.8</v>
      </c>
      <c r="AN13">
        <f t="shared" si="48"/>
        <v>74.600000000000364</v>
      </c>
      <c r="AO13" s="11">
        <f t="shared" si="49"/>
        <v>2.055549432381802</v>
      </c>
      <c r="AP13" s="22" t="s">
        <v>33</v>
      </c>
      <c r="AQ13" s="198">
        <v>130245.8</v>
      </c>
      <c r="AR13" s="320">
        <v>160381</v>
      </c>
      <c r="AS13" s="199">
        <v>87326.1</v>
      </c>
      <c r="AT13" s="321">
        <v>112231</v>
      </c>
      <c r="AU13">
        <f t="shared" si="50"/>
        <v>217571.90000000002</v>
      </c>
      <c r="AV13">
        <f t="shared" si="50"/>
        <v>272612</v>
      </c>
      <c r="AW13" s="13">
        <f t="shared" si="51"/>
        <v>0.25297430412658972</v>
      </c>
      <c r="AX13" s="2"/>
      <c r="AY13" s="14">
        <f t="shared" si="37"/>
        <v>154850.9</v>
      </c>
      <c r="AZ13" s="322">
        <v>27674.400000000001</v>
      </c>
      <c r="BA13" s="322">
        <v>4719.5</v>
      </c>
      <c r="BB13" s="15"/>
      <c r="BC13" s="323">
        <v>122457</v>
      </c>
      <c r="BD13">
        <f t="shared" si="38"/>
        <v>102654.09999999999</v>
      </c>
      <c r="BE13" s="324">
        <v>12038.9</v>
      </c>
      <c r="BF13" s="324">
        <v>3488.3</v>
      </c>
      <c r="BH13" s="325">
        <v>87126.9</v>
      </c>
      <c r="BI13" s="14">
        <f t="shared" si="39"/>
        <v>109283.8</v>
      </c>
      <c r="BJ13" s="200">
        <v>20871.3</v>
      </c>
      <c r="BK13" s="200">
        <v>1414.9</v>
      </c>
      <c r="BL13" s="15"/>
      <c r="BM13" s="201">
        <v>86997.6</v>
      </c>
      <c r="BN13">
        <f t="shared" si="40"/>
        <v>67587.7</v>
      </c>
      <c r="BO13" s="202">
        <v>8273.6</v>
      </c>
      <c r="BP13" s="202">
        <v>1080.5999999999999</v>
      </c>
      <c r="BR13" s="203">
        <v>58233.5</v>
      </c>
      <c r="BS13">
        <f t="shared" si="26"/>
        <v>257505</v>
      </c>
      <c r="BT13" s="14">
        <f t="shared" si="27"/>
        <v>257505</v>
      </c>
      <c r="BU13" s="7">
        <f t="shared" si="28"/>
        <v>39713.300000000003</v>
      </c>
      <c r="BV13" s="15">
        <f t="shared" si="29"/>
        <v>8207.7999999999993</v>
      </c>
      <c r="BW13" s="15">
        <f t="shared" si="30"/>
        <v>0</v>
      </c>
      <c r="BX13" s="1">
        <f t="shared" si="31"/>
        <v>209583.9</v>
      </c>
      <c r="BY13">
        <f t="shared" si="41"/>
        <v>176871.5</v>
      </c>
      <c r="BZ13">
        <f t="shared" si="32"/>
        <v>29144.9</v>
      </c>
      <c r="CA13">
        <f t="shared" si="33"/>
        <v>2495.5</v>
      </c>
      <c r="CB13">
        <f t="shared" si="34"/>
        <v>0</v>
      </c>
      <c r="CC13">
        <f t="shared" si="35"/>
        <v>145231.1</v>
      </c>
    </row>
    <row r="14" spans="1:82" ht="19.899999999999999" customHeight="1" thickBot="1">
      <c r="A14" s="442">
        <v>8</v>
      </c>
      <c r="B14" s="443" t="s">
        <v>34</v>
      </c>
      <c r="C14" s="400">
        <f t="shared" si="53"/>
        <v>1056.8</v>
      </c>
      <c r="D14" s="401">
        <f t="shared" si="53"/>
        <v>1567</v>
      </c>
      <c r="E14" s="402">
        <f t="shared" si="1"/>
        <v>0.48277819833459507</v>
      </c>
      <c r="F14" s="403">
        <f t="shared" si="2"/>
        <v>4769.7</v>
      </c>
      <c r="G14" s="404">
        <f t="shared" si="3"/>
        <v>6166.5</v>
      </c>
      <c r="H14" s="444">
        <f t="shared" si="4"/>
        <v>0.29284860683061831</v>
      </c>
      <c r="I14" s="406">
        <f t="shared" si="5"/>
        <v>92484.5</v>
      </c>
      <c r="J14" s="407">
        <f t="shared" si="6"/>
        <v>0.55802204170471137</v>
      </c>
      <c r="K14" s="406">
        <f t="shared" si="7"/>
        <v>101499.9</v>
      </c>
      <c r="L14" s="423">
        <f t="shared" si="8"/>
        <v>0.63164494085080314</v>
      </c>
      <c r="M14" s="410">
        <f t="shared" si="9"/>
        <v>16073.1</v>
      </c>
      <c r="N14" s="411">
        <f t="shared" si="10"/>
        <v>1.2574578651685393</v>
      </c>
      <c r="O14" s="412">
        <f t="shared" si="11"/>
        <v>2381.6</v>
      </c>
      <c r="P14" s="412">
        <f t="shared" si="54"/>
        <v>72194.7</v>
      </c>
      <c r="Q14" s="413">
        <f t="shared" si="12"/>
        <v>10850.5</v>
      </c>
      <c r="R14" s="433">
        <f t="shared" ref="R14" si="55">(Q14-CC14)/CC14</f>
        <v>-0.33563350701991784</v>
      </c>
      <c r="S14" s="415">
        <f t="shared" si="14"/>
        <v>1.0974801182900917</v>
      </c>
      <c r="T14" s="416">
        <f t="shared" si="15"/>
        <v>0.17379236520714283</v>
      </c>
      <c r="U14" s="19"/>
      <c r="V14" s="24" t="s">
        <v>34</v>
      </c>
      <c r="W14" s="5"/>
      <c r="X14" s="93">
        <v>4769.7</v>
      </c>
      <c r="Y14" s="5">
        <f t="shared" si="36"/>
        <v>4769.7</v>
      </c>
      <c r="Z14" s="5"/>
      <c r="AA14" s="93">
        <v>6166.5</v>
      </c>
      <c r="AB14" s="5">
        <f t="shared" si="42"/>
        <v>6166.5</v>
      </c>
      <c r="AC14" s="5">
        <f t="shared" si="43"/>
        <v>1396.8000000000002</v>
      </c>
      <c r="AD14" s="6">
        <f t="shared" si="44"/>
        <v>0.29284860683061831</v>
      </c>
      <c r="AH14">
        <f t="shared" si="45"/>
        <v>0</v>
      </c>
      <c r="AI14" s="93">
        <v>1056.8</v>
      </c>
      <c r="AJ14" s="291">
        <v>1567</v>
      </c>
      <c r="AK14" s="1">
        <f t="shared" si="46"/>
        <v>510.20000000000005</v>
      </c>
      <c r="AL14">
        <f t="shared" si="47"/>
        <v>1056.8</v>
      </c>
      <c r="AM14">
        <f t="shared" si="47"/>
        <v>1567</v>
      </c>
      <c r="AN14">
        <f t="shared" si="48"/>
        <v>510.20000000000005</v>
      </c>
      <c r="AO14" s="11">
        <f t="shared" si="49"/>
        <v>48.277819833459503</v>
      </c>
      <c r="AP14" s="24" t="s">
        <v>34</v>
      </c>
      <c r="AQ14" s="63"/>
      <c r="AR14" s="63"/>
      <c r="AS14" s="94">
        <v>59360.2</v>
      </c>
      <c r="AT14" s="292">
        <v>92484.5</v>
      </c>
      <c r="AU14">
        <f t="shared" si="50"/>
        <v>59360.2</v>
      </c>
      <c r="AV14">
        <f t="shared" si="50"/>
        <v>92484.5</v>
      </c>
      <c r="AW14" s="13">
        <f t="shared" si="51"/>
        <v>0.55802204170471137</v>
      </c>
      <c r="AX14" s="4"/>
      <c r="AY14" s="14">
        <f t="shared" si="37"/>
        <v>0</v>
      </c>
      <c r="AZ14" s="7"/>
      <c r="BA14" s="7"/>
      <c r="BB14" s="7"/>
      <c r="BC14" s="1"/>
      <c r="BD14">
        <f t="shared" si="38"/>
        <v>101499.9</v>
      </c>
      <c r="BE14" s="293">
        <v>16073.1</v>
      </c>
      <c r="BF14" s="140">
        <v>2381.6</v>
      </c>
      <c r="BG14" s="291">
        <v>72194.7</v>
      </c>
      <c r="BH14" s="291">
        <v>10850.5</v>
      </c>
      <c r="BI14" s="14">
        <f t="shared" si="39"/>
        <v>0</v>
      </c>
      <c r="BJ14" s="7"/>
      <c r="BK14" s="7"/>
      <c r="BL14" s="7"/>
      <c r="BM14" s="1"/>
      <c r="BN14">
        <f t="shared" si="40"/>
        <v>62207.1</v>
      </c>
      <c r="BO14" s="230">
        <v>7120</v>
      </c>
      <c r="BP14" s="140">
        <v>914.5</v>
      </c>
      <c r="BQ14" s="141">
        <v>37840.5</v>
      </c>
      <c r="BR14" s="142">
        <v>16332.1</v>
      </c>
      <c r="BS14">
        <f t="shared" si="26"/>
        <v>101499.9</v>
      </c>
      <c r="BT14" s="14">
        <f t="shared" si="27"/>
        <v>101499.9</v>
      </c>
      <c r="BU14" s="15">
        <f t="shared" si="28"/>
        <v>16073.1</v>
      </c>
      <c r="BV14" s="15">
        <f t="shared" si="29"/>
        <v>2381.6</v>
      </c>
      <c r="BW14" s="15">
        <f t="shared" si="30"/>
        <v>72194.7</v>
      </c>
      <c r="BX14" s="1">
        <f t="shared" si="31"/>
        <v>10850.5</v>
      </c>
      <c r="BY14">
        <f t="shared" si="41"/>
        <v>62207.1</v>
      </c>
      <c r="BZ14">
        <f t="shared" si="32"/>
        <v>7120</v>
      </c>
      <c r="CA14">
        <f t="shared" si="33"/>
        <v>914.5</v>
      </c>
      <c r="CB14">
        <f t="shared" si="34"/>
        <v>37840.5</v>
      </c>
      <c r="CC14">
        <f t="shared" si="35"/>
        <v>16332.1</v>
      </c>
    </row>
    <row r="15" spans="1:82" ht="18" customHeight="1" thickBot="1">
      <c r="A15" s="442">
        <v>9</v>
      </c>
      <c r="B15" s="399" t="s">
        <v>58</v>
      </c>
      <c r="C15" s="400">
        <f t="shared" si="53"/>
        <v>1216.174</v>
      </c>
      <c r="D15" s="401">
        <f t="shared" si="53"/>
        <v>1245.2</v>
      </c>
      <c r="E15" s="402">
        <f t="shared" si="1"/>
        <v>2.3866650660185194E-2</v>
      </c>
      <c r="F15" s="403">
        <f t="shared" si="2"/>
        <v>6462.2</v>
      </c>
      <c r="G15" s="404">
        <f t="shared" si="3"/>
        <v>7477.4</v>
      </c>
      <c r="H15" s="405">
        <f t="shared" si="4"/>
        <v>0.15709820185076287</v>
      </c>
      <c r="I15" s="406">
        <f t="shared" si="5"/>
        <v>87634.1</v>
      </c>
      <c r="J15" s="407">
        <f t="shared" si="6"/>
        <v>0.28680466534805826</v>
      </c>
      <c r="K15" s="406">
        <f t="shared" si="7"/>
        <v>79333.3</v>
      </c>
      <c r="L15" s="423">
        <f t="shared" si="8"/>
        <v>0.73080010995675926</v>
      </c>
      <c r="M15" s="410">
        <f t="shared" si="9"/>
        <v>11233.5</v>
      </c>
      <c r="N15" s="411">
        <f t="shared" si="10"/>
        <v>0.80475226527858112</v>
      </c>
      <c r="O15" s="412">
        <f t="shared" si="11"/>
        <v>1065.7</v>
      </c>
      <c r="P15" s="412">
        <f t="shared" si="54"/>
        <v>0</v>
      </c>
      <c r="Q15" s="413">
        <f t="shared" si="12"/>
        <v>67034.100000000006</v>
      </c>
      <c r="R15" s="423">
        <f>(Q15-CC15)/CC15</f>
        <v>0.73444643674948995</v>
      </c>
      <c r="S15" s="415">
        <f t="shared" si="14"/>
        <v>0.90527888116612143</v>
      </c>
      <c r="T15" s="416">
        <f t="shared" si="15"/>
        <v>0.1281864023251223</v>
      </c>
      <c r="U15" s="19"/>
      <c r="V15" s="23" t="s">
        <v>58</v>
      </c>
      <c r="W15" s="76">
        <v>6462.2</v>
      </c>
      <c r="X15" s="5"/>
      <c r="Y15" s="5">
        <f t="shared" si="36"/>
        <v>6462.2</v>
      </c>
      <c r="Z15" s="76">
        <v>7477.4</v>
      </c>
      <c r="AA15" s="5"/>
      <c r="AB15" s="5">
        <f t="shared" si="42"/>
        <v>7477.4</v>
      </c>
      <c r="AC15" s="5">
        <f t="shared" si="43"/>
        <v>1015.1999999999998</v>
      </c>
      <c r="AD15" s="6">
        <f t="shared" si="44"/>
        <v>0.15709820185076287</v>
      </c>
      <c r="AF15" s="231">
        <f>[1]Транспорт!$X$17/1000</f>
        <v>1216.174</v>
      </c>
      <c r="AG15" s="231">
        <v>1245.2</v>
      </c>
      <c r="AH15">
        <f t="shared" si="45"/>
        <v>29.026000000000067</v>
      </c>
      <c r="AI15" s="7"/>
      <c r="AJ15" s="7"/>
      <c r="AK15" s="1">
        <f t="shared" si="46"/>
        <v>0</v>
      </c>
      <c r="AL15">
        <f t="shared" si="47"/>
        <v>1216.174</v>
      </c>
      <c r="AM15">
        <f t="shared" si="47"/>
        <v>1245.2</v>
      </c>
      <c r="AN15">
        <f t="shared" si="48"/>
        <v>29.026000000000067</v>
      </c>
      <c r="AO15" s="11">
        <f t="shared" si="49"/>
        <v>2.3866650660185194</v>
      </c>
      <c r="AP15" s="23" t="s">
        <v>58</v>
      </c>
      <c r="AQ15" s="232">
        <v>68102.100000000006</v>
      </c>
      <c r="AR15" s="232">
        <v>87634.1</v>
      </c>
      <c r="AS15" s="63"/>
      <c r="AT15" s="63"/>
      <c r="AU15">
        <f t="shared" si="50"/>
        <v>68102.100000000006</v>
      </c>
      <c r="AV15">
        <f t="shared" si="50"/>
        <v>87634.1</v>
      </c>
      <c r="AW15" s="13">
        <f t="shared" si="51"/>
        <v>0.28680466534805826</v>
      </c>
      <c r="AX15" s="4"/>
      <c r="AY15" s="14">
        <f t="shared" si="37"/>
        <v>79333.3</v>
      </c>
      <c r="AZ15" s="233">
        <v>11233.5</v>
      </c>
      <c r="BA15" s="234">
        <v>1065.7</v>
      </c>
      <c r="BB15" s="15"/>
      <c r="BC15" s="235">
        <v>67034.100000000006</v>
      </c>
      <c r="BD15">
        <f t="shared" si="38"/>
        <v>0</v>
      </c>
      <c r="BI15" s="14">
        <f t="shared" si="39"/>
        <v>45836.2</v>
      </c>
      <c r="BJ15" s="233">
        <v>6224.4</v>
      </c>
      <c r="BK15" s="234">
        <v>963.1</v>
      </c>
      <c r="BL15" s="15"/>
      <c r="BM15" s="235">
        <v>38648.699999999997</v>
      </c>
      <c r="BN15">
        <f t="shared" si="40"/>
        <v>0</v>
      </c>
      <c r="BS15">
        <f t="shared" si="26"/>
        <v>79333.3</v>
      </c>
      <c r="BT15" s="14">
        <f t="shared" si="27"/>
        <v>79333.3</v>
      </c>
      <c r="BU15" s="7">
        <f t="shared" si="28"/>
        <v>11233.5</v>
      </c>
      <c r="BV15" s="15">
        <f t="shared" si="29"/>
        <v>1065.7</v>
      </c>
      <c r="BW15" s="15">
        <f t="shared" si="30"/>
        <v>0</v>
      </c>
      <c r="BX15" s="1">
        <f t="shared" si="31"/>
        <v>67034.100000000006</v>
      </c>
      <c r="BY15">
        <f t="shared" si="41"/>
        <v>45836.2</v>
      </c>
      <c r="BZ15">
        <f t="shared" si="32"/>
        <v>6224.4</v>
      </c>
      <c r="CA15">
        <f t="shared" si="33"/>
        <v>963.1</v>
      </c>
      <c r="CB15">
        <f t="shared" si="34"/>
        <v>0</v>
      </c>
      <c r="CC15">
        <f t="shared" si="35"/>
        <v>38648.699999999997</v>
      </c>
    </row>
    <row r="16" spans="1:82" ht="19.149999999999999" customHeight="1" thickBot="1">
      <c r="A16" s="442">
        <v>10</v>
      </c>
      <c r="B16" s="399" t="s">
        <v>2</v>
      </c>
      <c r="C16" s="400">
        <f t="shared" ref="C16:C22" si="56">AF16+AI16</f>
        <v>23716</v>
      </c>
      <c r="D16" s="401">
        <f>AG16+AJ16</f>
        <v>25611.199999999997</v>
      </c>
      <c r="E16" s="402">
        <f t="shared" ref="E16:E22" si="57">(D16-C16)/C16</f>
        <v>7.9912295496710958E-2</v>
      </c>
      <c r="F16" s="403">
        <f t="shared" ref="F16:F22" si="58">W16+X16</f>
        <v>106644.4</v>
      </c>
      <c r="G16" s="404">
        <f t="shared" ref="G16:G22" si="59">Z16+AA16</f>
        <v>107404.6</v>
      </c>
      <c r="H16" s="405">
        <f t="shared" si="4"/>
        <v>7.1283630457859171E-3</v>
      </c>
      <c r="I16" s="406">
        <f t="shared" ref="I16:I22" si="60">AR16+AT16</f>
        <v>1627951</v>
      </c>
      <c r="J16" s="407">
        <f t="shared" si="6"/>
        <v>0.14667491245599026</v>
      </c>
      <c r="K16" s="406">
        <f t="shared" si="7"/>
        <v>1553654.9</v>
      </c>
      <c r="L16" s="423">
        <f t="shared" si="8"/>
        <v>0.27804101070255716</v>
      </c>
      <c r="M16" s="410">
        <f t="shared" si="9"/>
        <v>268449.5</v>
      </c>
      <c r="N16" s="411">
        <f t="shared" si="10"/>
        <v>-1.8714101848490847E-2</v>
      </c>
      <c r="O16" s="412">
        <f t="shared" si="11"/>
        <v>15083.4</v>
      </c>
      <c r="P16" s="412">
        <f t="shared" si="54"/>
        <v>0</v>
      </c>
      <c r="Q16" s="413">
        <f t="shared" si="12"/>
        <v>1270122</v>
      </c>
      <c r="R16" s="423">
        <f>(Q16-CC16)/CC16</f>
        <v>0.36601855133128308</v>
      </c>
      <c r="S16" s="415">
        <f t="shared" ref="S16:S22" si="61">K16/I16</f>
        <v>0.95436220131932714</v>
      </c>
      <c r="T16" s="416">
        <f t="shared" ref="T16:T22" si="62">M16/I16</f>
        <v>0.16490023348368593</v>
      </c>
      <c r="U16" s="19"/>
      <c r="V16" s="23" t="s">
        <v>2</v>
      </c>
      <c r="W16" s="220">
        <v>55557.8</v>
      </c>
      <c r="X16" s="221">
        <v>51086.6</v>
      </c>
      <c r="Y16" s="5">
        <f t="shared" si="36"/>
        <v>106644.4</v>
      </c>
      <c r="Z16" s="326">
        <v>54106.8</v>
      </c>
      <c r="AA16" s="327">
        <v>53297.8</v>
      </c>
      <c r="AB16" s="5">
        <f>Z16+AA16</f>
        <v>107404.6</v>
      </c>
      <c r="AC16" s="5">
        <f t="shared" ref="AC16:AC22" si="63">AB16-Y16</f>
        <v>760.20000000001164</v>
      </c>
      <c r="AD16" s="6">
        <f>AC16/Y16</f>
        <v>7.1283630457859171E-3</v>
      </c>
      <c r="AF16" s="222">
        <v>9536.4</v>
      </c>
      <c r="AG16" s="328">
        <v>9982.2999999999993</v>
      </c>
      <c r="AH16">
        <f t="shared" ref="AH16:AH22" si="64">AG16-AF16</f>
        <v>445.89999999999964</v>
      </c>
      <c r="AI16" s="223">
        <v>14179.6</v>
      </c>
      <c r="AJ16" s="329">
        <v>15628.9</v>
      </c>
      <c r="AK16" s="1">
        <f>AJ16-AI16</f>
        <v>1449.2999999999993</v>
      </c>
      <c r="AL16">
        <f t="shared" ref="AL16:AL22" si="65">AF16+AI16</f>
        <v>23716</v>
      </c>
      <c r="AM16">
        <f>AG16+AJ16</f>
        <v>25611.199999999997</v>
      </c>
      <c r="AN16">
        <f t="shared" ref="AN16:AN22" si="66">AM16-AL16</f>
        <v>1895.1999999999971</v>
      </c>
      <c r="AO16" s="11">
        <f>(AN16/AL16)*100</f>
        <v>7.9912295496710959</v>
      </c>
      <c r="AP16" s="23" t="s">
        <v>2</v>
      </c>
      <c r="AQ16" s="65">
        <v>710415.8</v>
      </c>
      <c r="AR16" s="330">
        <v>748792.8</v>
      </c>
      <c r="AS16" s="66">
        <v>709298.7</v>
      </c>
      <c r="AT16" s="331">
        <v>879158.2</v>
      </c>
      <c r="AU16">
        <f t="shared" ref="AU16:AU22" si="67">AQ16+AS16</f>
        <v>1419714.5</v>
      </c>
      <c r="AV16">
        <f t="shared" ref="AV16:AV22" si="68">AR16+AT16</f>
        <v>1627951</v>
      </c>
      <c r="AW16" s="13">
        <f t="shared" ref="AW16:AW22" si="69">(AV16-AU16)/AU16</f>
        <v>0.14667491245599026</v>
      </c>
      <c r="AY16" s="14">
        <f t="shared" si="37"/>
        <v>704933.20000000007</v>
      </c>
      <c r="AZ16" s="332">
        <v>135803.4</v>
      </c>
      <c r="BA16" s="332">
        <v>6881</v>
      </c>
      <c r="BB16" s="15"/>
      <c r="BC16" s="333">
        <v>562248.80000000005</v>
      </c>
      <c r="BD16">
        <f t="shared" si="38"/>
        <v>848721.7</v>
      </c>
      <c r="BE16" s="334">
        <v>132646.1</v>
      </c>
      <c r="BF16" s="334">
        <v>8202.4</v>
      </c>
      <c r="BG16" s="15"/>
      <c r="BH16" s="335">
        <v>707873.2</v>
      </c>
      <c r="BI16" s="14">
        <f t="shared" si="39"/>
        <v>574342</v>
      </c>
      <c r="BJ16" s="224">
        <f>139365.7+4193.5</f>
        <v>143559.20000000001</v>
      </c>
      <c r="BK16" s="225">
        <f>6825+193.4</f>
        <v>7018.4</v>
      </c>
      <c r="BL16" s="15"/>
      <c r="BM16" s="226">
        <v>423764.4</v>
      </c>
      <c r="BN16">
        <f t="shared" si="40"/>
        <v>641311.39999999991</v>
      </c>
      <c r="BO16" s="227">
        <v>130009.9</v>
      </c>
      <c r="BP16" s="228">
        <v>5267.4</v>
      </c>
      <c r="BQ16" s="15"/>
      <c r="BR16" s="229">
        <v>506034.1</v>
      </c>
      <c r="BS16">
        <f t="shared" si="26"/>
        <v>1553654.9</v>
      </c>
      <c r="BT16" s="14">
        <f t="shared" si="27"/>
        <v>1553654.9</v>
      </c>
      <c r="BU16" s="7">
        <f t="shared" si="28"/>
        <v>268449.5</v>
      </c>
      <c r="BV16" s="15">
        <f t="shared" si="29"/>
        <v>15083.4</v>
      </c>
      <c r="BW16" s="15">
        <f t="shared" si="30"/>
        <v>0</v>
      </c>
      <c r="BX16" s="1">
        <f t="shared" si="31"/>
        <v>1270122</v>
      </c>
      <c r="BY16">
        <f t="shared" si="41"/>
        <v>1215653.3999999999</v>
      </c>
      <c r="BZ16">
        <f t="shared" si="32"/>
        <v>273569.09999999998</v>
      </c>
      <c r="CA16">
        <f t="shared" si="33"/>
        <v>12285.8</v>
      </c>
      <c r="CB16">
        <f t="shared" si="34"/>
        <v>0</v>
      </c>
      <c r="CC16">
        <f t="shared" si="35"/>
        <v>929798.5</v>
      </c>
    </row>
    <row r="17" spans="1:81" ht="19.149999999999999" customHeight="1" thickBot="1">
      <c r="A17" s="442">
        <v>11</v>
      </c>
      <c r="B17" s="417" t="s">
        <v>35</v>
      </c>
      <c r="C17" s="400">
        <f t="shared" si="56"/>
        <v>473.8</v>
      </c>
      <c r="D17" s="445">
        <f>AG17+AJ17</f>
        <v>457.6</v>
      </c>
      <c r="E17" s="402">
        <f t="shared" si="57"/>
        <v>-3.4191642043056115E-2</v>
      </c>
      <c r="F17" s="403">
        <f t="shared" si="58"/>
        <v>3736</v>
      </c>
      <c r="G17" s="404">
        <f t="shared" si="59"/>
        <v>4324</v>
      </c>
      <c r="H17" s="405">
        <f t="shared" ref="H17:H22" si="70">(G17-F17)/F17</f>
        <v>0.15738758029978586</v>
      </c>
      <c r="I17" s="406">
        <f t="shared" si="60"/>
        <v>26547.599999999999</v>
      </c>
      <c r="J17" s="407">
        <f t="shared" si="6"/>
        <v>0.15192460394944088</v>
      </c>
      <c r="K17" s="406">
        <f t="shared" si="7"/>
        <v>29907.199999999997</v>
      </c>
      <c r="L17" s="423">
        <f t="shared" si="8"/>
        <v>0.2965361772228724</v>
      </c>
      <c r="M17" s="410">
        <f t="shared" si="9"/>
        <v>7152.5</v>
      </c>
      <c r="N17" s="411">
        <f t="shared" si="10"/>
        <v>1.2369737912053542</v>
      </c>
      <c r="O17" s="412">
        <f t="shared" si="11"/>
        <v>3345.6</v>
      </c>
      <c r="P17" s="412">
        <f t="shared" si="54"/>
        <v>0</v>
      </c>
      <c r="Q17" s="413">
        <f t="shared" si="12"/>
        <v>19409.099999999999</v>
      </c>
      <c r="R17" s="423">
        <f>(Q17-CC17)/CC17</f>
        <v>0.18321476252308916</v>
      </c>
      <c r="S17" s="415">
        <f t="shared" si="61"/>
        <v>1.1265500459551898</v>
      </c>
      <c r="T17" s="416">
        <f t="shared" si="62"/>
        <v>0.26942171797073938</v>
      </c>
      <c r="U17" s="20"/>
      <c r="V17" s="26" t="s">
        <v>35</v>
      </c>
      <c r="W17" s="78">
        <v>3736</v>
      </c>
      <c r="X17" s="29"/>
      <c r="Y17" s="5">
        <f t="shared" si="36"/>
        <v>3736</v>
      </c>
      <c r="Z17" s="78">
        <v>4324</v>
      </c>
      <c r="AA17" s="29"/>
      <c r="AB17" s="29">
        <f t="shared" ref="AB17:AB22" si="71">Z17+AA17</f>
        <v>4324</v>
      </c>
      <c r="AC17" s="29">
        <f t="shared" si="63"/>
        <v>588</v>
      </c>
      <c r="AD17" s="30">
        <f t="shared" ref="AD17:AD22" si="72">AC17/Y17</f>
        <v>0.15738758029978586</v>
      </c>
      <c r="AE17" s="8"/>
      <c r="AF17" s="78">
        <v>473.8</v>
      </c>
      <c r="AG17" s="78">
        <v>457.6</v>
      </c>
      <c r="AH17" s="8">
        <f t="shared" si="64"/>
        <v>-16.199999999999989</v>
      </c>
      <c r="AI17" s="8"/>
      <c r="AJ17" s="8"/>
      <c r="AK17" s="25"/>
      <c r="AL17" s="8">
        <f t="shared" si="65"/>
        <v>473.8</v>
      </c>
      <c r="AM17" s="8">
        <f>AG17+AJ17</f>
        <v>457.6</v>
      </c>
      <c r="AN17" s="8">
        <f t="shared" si="66"/>
        <v>-16.199999999999989</v>
      </c>
      <c r="AO17" s="31">
        <f t="shared" ref="AO17:AO22" si="73">(AN17/AL17)*100</f>
        <v>-3.4191642043056114</v>
      </c>
      <c r="AP17" s="26" t="s">
        <v>35</v>
      </c>
      <c r="AQ17" s="79">
        <v>23046.3</v>
      </c>
      <c r="AR17" s="79">
        <v>26547.599999999999</v>
      </c>
      <c r="AS17" s="64"/>
      <c r="AT17" s="64"/>
      <c r="AU17" s="8">
        <f t="shared" si="67"/>
        <v>23046.3</v>
      </c>
      <c r="AV17" s="8">
        <f t="shared" si="68"/>
        <v>26547.599999999999</v>
      </c>
      <c r="AW17" s="32">
        <f t="shared" si="69"/>
        <v>0.15192460394944088</v>
      </c>
      <c r="AX17" s="4"/>
      <c r="AY17" s="14">
        <f t="shared" si="37"/>
        <v>29907.199999999997</v>
      </c>
      <c r="AZ17" s="80">
        <v>7152.5</v>
      </c>
      <c r="BA17" s="80">
        <v>3345.6</v>
      </c>
      <c r="BB17" s="8"/>
      <c r="BC17" s="81">
        <v>19409.099999999999</v>
      </c>
      <c r="BD17">
        <f t="shared" si="38"/>
        <v>0</v>
      </c>
      <c r="BE17" s="8"/>
      <c r="BF17" s="8"/>
      <c r="BG17" s="8"/>
      <c r="BH17" s="8"/>
      <c r="BI17" s="14">
        <f t="shared" si="39"/>
        <v>23067</v>
      </c>
      <c r="BJ17" s="80">
        <v>3197.4</v>
      </c>
      <c r="BK17" s="80">
        <v>3465.9</v>
      </c>
      <c r="BL17" s="8"/>
      <c r="BM17" s="81">
        <v>16403.7</v>
      </c>
      <c r="BN17">
        <f t="shared" si="40"/>
        <v>0</v>
      </c>
      <c r="BO17" s="8"/>
      <c r="BP17" s="8"/>
      <c r="BQ17" s="8"/>
      <c r="BR17" s="8"/>
      <c r="BS17" s="8">
        <f t="shared" si="26"/>
        <v>29907.199999999997</v>
      </c>
      <c r="BT17" s="14">
        <f t="shared" si="27"/>
        <v>29907.199999999997</v>
      </c>
      <c r="BU17" s="8">
        <f t="shared" si="28"/>
        <v>7152.5</v>
      </c>
      <c r="BV17" s="15">
        <f t="shared" si="29"/>
        <v>3345.6</v>
      </c>
      <c r="BW17" s="15">
        <f t="shared" si="30"/>
        <v>0</v>
      </c>
      <c r="BX17" s="25">
        <f t="shared" si="31"/>
        <v>19409.099999999999</v>
      </c>
      <c r="BY17">
        <f t="shared" si="41"/>
        <v>23067</v>
      </c>
      <c r="BZ17" s="8">
        <f t="shared" si="32"/>
        <v>3197.4</v>
      </c>
      <c r="CA17">
        <f t="shared" si="33"/>
        <v>3465.9</v>
      </c>
      <c r="CB17">
        <f t="shared" si="34"/>
        <v>0</v>
      </c>
      <c r="CC17" s="8">
        <f t="shared" si="35"/>
        <v>16403.7</v>
      </c>
    </row>
    <row r="18" spans="1:81" ht="19.149999999999999" customHeight="1">
      <c r="A18" s="442">
        <v>12</v>
      </c>
      <c r="B18" s="399" t="s">
        <v>36</v>
      </c>
      <c r="C18" s="400">
        <f t="shared" si="56"/>
        <v>1031.8</v>
      </c>
      <c r="D18" s="401">
        <f t="shared" ref="D18:D22" si="74">AG18+AJ18</f>
        <v>1303.2</v>
      </c>
      <c r="E18" s="402">
        <f t="shared" si="57"/>
        <v>0.26303547199069599</v>
      </c>
      <c r="F18" s="403">
        <f t="shared" si="58"/>
        <v>5895.4</v>
      </c>
      <c r="G18" s="404">
        <f t="shared" si="59"/>
        <v>6041.9</v>
      </c>
      <c r="H18" s="405">
        <f t="shared" si="70"/>
        <v>2.4849882959595618E-2</v>
      </c>
      <c r="I18" s="406">
        <f t="shared" si="60"/>
        <v>64467.199999999997</v>
      </c>
      <c r="J18" s="407">
        <f t="shared" si="6"/>
        <v>6.4412376580919944E-2</v>
      </c>
      <c r="K18" s="406">
        <f t="shared" si="7"/>
        <v>53610.399999999994</v>
      </c>
      <c r="L18" s="423">
        <f t="shared" si="8"/>
        <v>0.16154221148533718</v>
      </c>
      <c r="M18" s="410">
        <f t="shared" si="9"/>
        <v>8993.2999999999993</v>
      </c>
      <c r="N18" s="411">
        <f t="shared" si="10"/>
        <v>0.30593189573803808</v>
      </c>
      <c r="O18" s="412">
        <f t="shared" si="11"/>
        <v>326</v>
      </c>
      <c r="P18" s="412">
        <f t="shared" si="54"/>
        <v>0</v>
      </c>
      <c r="Q18" s="413">
        <f t="shared" si="12"/>
        <v>44291.1</v>
      </c>
      <c r="R18" s="433">
        <f t="shared" ref="R18" si="75">(Q18-CC18)/CC18</f>
        <v>0.15017918354627607</v>
      </c>
      <c r="S18" s="415">
        <f t="shared" si="61"/>
        <v>0.83159187928124689</v>
      </c>
      <c r="T18" s="416">
        <f t="shared" si="62"/>
        <v>0.1395019482775737</v>
      </c>
      <c r="U18" s="19"/>
      <c r="V18" s="23" t="s">
        <v>36</v>
      </c>
      <c r="W18" s="67"/>
      <c r="X18" s="97">
        <v>5895.4</v>
      </c>
      <c r="Y18" s="5">
        <f t="shared" si="36"/>
        <v>5895.4</v>
      </c>
      <c r="Z18" s="67"/>
      <c r="AA18" s="97">
        <v>6041.9</v>
      </c>
      <c r="AB18" s="5">
        <f t="shared" si="71"/>
        <v>6041.9</v>
      </c>
      <c r="AC18" s="5">
        <f t="shared" si="63"/>
        <v>146.5</v>
      </c>
      <c r="AD18" s="6">
        <f t="shared" si="72"/>
        <v>2.4849882959595618E-2</v>
      </c>
      <c r="AF18" s="67"/>
      <c r="AG18" s="67"/>
      <c r="AH18">
        <f t="shared" si="64"/>
        <v>0</v>
      </c>
      <c r="AI18" s="97">
        <v>1031.8</v>
      </c>
      <c r="AJ18" s="97">
        <v>1303.2</v>
      </c>
      <c r="AK18" s="1">
        <f t="shared" ref="AK18:AK22" si="76">AJ18-AI18</f>
        <v>271.40000000000009</v>
      </c>
      <c r="AL18">
        <f t="shared" si="65"/>
        <v>1031.8</v>
      </c>
      <c r="AM18">
        <f t="shared" ref="AM18:AM22" si="77">AG18+AJ18</f>
        <v>1303.2</v>
      </c>
      <c r="AN18">
        <f t="shared" si="66"/>
        <v>271.40000000000009</v>
      </c>
      <c r="AO18" s="11">
        <f t="shared" si="73"/>
        <v>26.303547199069598</v>
      </c>
      <c r="AP18" s="23" t="s">
        <v>36</v>
      </c>
      <c r="AQ18" s="69"/>
      <c r="AR18" s="69"/>
      <c r="AS18" s="98">
        <v>60566</v>
      </c>
      <c r="AT18" s="98">
        <v>64467.199999999997</v>
      </c>
      <c r="AU18">
        <f t="shared" si="67"/>
        <v>60566</v>
      </c>
      <c r="AV18">
        <f t="shared" si="68"/>
        <v>64467.199999999997</v>
      </c>
      <c r="AW18" s="13">
        <f t="shared" si="69"/>
        <v>6.4412376580919944E-2</v>
      </c>
      <c r="AX18" s="4"/>
      <c r="AY18" s="14">
        <f t="shared" si="37"/>
        <v>0</v>
      </c>
      <c r="AZ18" s="68"/>
      <c r="BA18" s="68"/>
      <c r="BB18" s="15"/>
      <c r="BC18" s="68"/>
      <c r="BD18">
        <f t="shared" si="38"/>
        <v>53610.399999999994</v>
      </c>
      <c r="BE18" s="267">
        <v>8993.2999999999993</v>
      </c>
      <c r="BF18" s="267">
        <v>326</v>
      </c>
      <c r="BH18" s="268">
        <v>44291.1</v>
      </c>
      <c r="BI18" s="14">
        <f t="shared" si="39"/>
        <v>0</v>
      </c>
      <c r="BJ18" s="68"/>
      <c r="BK18" s="68"/>
      <c r="BL18" s="15"/>
      <c r="BM18" s="68"/>
      <c r="BN18">
        <f t="shared" si="40"/>
        <v>46154.5</v>
      </c>
      <c r="BO18" s="99">
        <v>6886.5</v>
      </c>
      <c r="BP18" s="99">
        <v>760</v>
      </c>
      <c r="BR18" s="100">
        <v>38508</v>
      </c>
      <c r="BS18">
        <f t="shared" si="26"/>
        <v>53610.399999999994</v>
      </c>
      <c r="BT18" s="14">
        <f t="shared" si="27"/>
        <v>53610.399999999994</v>
      </c>
      <c r="BU18" s="7">
        <f t="shared" si="28"/>
        <v>8993.2999999999993</v>
      </c>
      <c r="BV18" s="15">
        <f t="shared" si="29"/>
        <v>326</v>
      </c>
      <c r="BW18" s="15">
        <f t="shared" si="30"/>
        <v>0</v>
      </c>
      <c r="BX18" s="1">
        <f t="shared" si="31"/>
        <v>44291.1</v>
      </c>
      <c r="BY18">
        <f t="shared" si="41"/>
        <v>46154.5</v>
      </c>
      <c r="BZ18">
        <f t="shared" si="32"/>
        <v>6886.5</v>
      </c>
      <c r="CA18">
        <f t="shared" si="33"/>
        <v>760</v>
      </c>
      <c r="CB18">
        <f t="shared" si="34"/>
        <v>0</v>
      </c>
      <c r="CC18">
        <f t="shared" si="35"/>
        <v>38508</v>
      </c>
    </row>
    <row r="19" spans="1:81" ht="21" customHeight="1" thickBot="1">
      <c r="A19" s="442">
        <v>13</v>
      </c>
      <c r="B19" s="441" t="s">
        <v>69</v>
      </c>
      <c r="C19" s="425">
        <f t="shared" si="56"/>
        <v>1921.2</v>
      </c>
      <c r="D19" s="426">
        <f t="shared" si="74"/>
        <v>1940.6</v>
      </c>
      <c r="E19" s="427">
        <f t="shared" si="57"/>
        <v>1.0097855506974736E-2</v>
      </c>
      <c r="F19" s="428">
        <f t="shared" si="58"/>
        <v>13774</v>
      </c>
      <c r="G19" s="429">
        <f t="shared" si="59"/>
        <v>11554.8</v>
      </c>
      <c r="H19" s="430">
        <f t="shared" si="70"/>
        <v>-0.16111514447509806</v>
      </c>
      <c r="I19" s="431">
        <f t="shared" si="60"/>
        <v>104231.8</v>
      </c>
      <c r="J19" s="432">
        <f t="shared" si="6"/>
        <v>1.4987433381340698E-2</v>
      </c>
      <c r="K19" s="431">
        <f t="shared" si="7"/>
        <v>102921.59999999999</v>
      </c>
      <c r="L19" s="433">
        <f t="shared" si="8"/>
        <v>-4.3739059660389747E-2</v>
      </c>
      <c r="M19" s="434">
        <f t="shared" si="9"/>
        <v>20374.5</v>
      </c>
      <c r="N19" s="435">
        <f t="shared" si="10"/>
        <v>0.76338474321026106</v>
      </c>
      <c r="O19" s="412">
        <f t="shared" si="11"/>
        <v>4782.7</v>
      </c>
      <c r="P19" s="412">
        <f t="shared" si="54"/>
        <v>0</v>
      </c>
      <c r="Q19" s="436">
        <f t="shared" si="12"/>
        <v>77764.399999999994</v>
      </c>
      <c r="R19" s="433">
        <f>(Q19-CC19)/CC19</f>
        <v>6.5442383262488057E-3</v>
      </c>
      <c r="S19" s="438">
        <f t="shared" si="61"/>
        <v>0.98742993980723726</v>
      </c>
      <c r="T19" s="439">
        <f t="shared" si="62"/>
        <v>0.19547297465840557</v>
      </c>
      <c r="U19" s="18"/>
      <c r="V19" s="22" t="s">
        <v>37</v>
      </c>
      <c r="W19" s="5"/>
      <c r="X19" s="207">
        <v>13774</v>
      </c>
      <c r="Y19" s="5">
        <f t="shared" si="36"/>
        <v>13774</v>
      </c>
      <c r="Z19" s="5"/>
      <c r="AA19" s="298">
        <v>11554.8</v>
      </c>
      <c r="AB19" s="5">
        <f t="shared" si="71"/>
        <v>11554.8</v>
      </c>
      <c r="AC19" s="5">
        <f t="shared" si="63"/>
        <v>-2219.2000000000007</v>
      </c>
      <c r="AD19" s="6">
        <f t="shared" si="72"/>
        <v>-0.16111514447509806</v>
      </c>
      <c r="AH19">
        <f t="shared" si="64"/>
        <v>0</v>
      </c>
      <c r="AI19" s="207">
        <v>1921.2</v>
      </c>
      <c r="AJ19" s="299">
        <v>1940.6</v>
      </c>
      <c r="AK19" s="1">
        <f t="shared" si="76"/>
        <v>19.399999999999864</v>
      </c>
      <c r="AL19">
        <f t="shared" si="65"/>
        <v>1921.2</v>
      </c>
      <c r="AM19">
        <f t="shared" si="77"/>
        <v>1940.6</v>
      </c>
      <c r="AN19">
        <f t="shared" si="66"/>
        <v>19.399999999999864</v>
      </c>
      <c r="AO19" s="11">
        <f t="shared" si="73"/>
        <v>1.0097855506974736</v>
      </c>
      <c r="AP19" s="22" t="s">
        <v>37</v>
      </c>
      <c r="AQ19" s="63"/>
      <c r="AR19" s="63"/>
      <c r="AS19" s="208">
        <v>102692.7</v>
      </c>
      <c r="AT19" s="300">
        <v>104231.8</v>
      </c>
      <c r="AU19">
        <f t="shared" si="67"/>
        <v>102692.7</v>
      </c>
      <c r="AV19">
        <f t="shared" si="68"/>
        <v>104231.8</v>
      </c>
      <c r="AW19" s="13">
        <f t="shared" si="69"/>
        <v>1.4987433381340698E-2</v>
      </c>
      <c r="AX19" s="2"/>
      <c r="AY19" s="14">
        <f t="shared" si="37"/>
        <v>0</v>
      </c>
      <c r="AZ19" s="43"/>
      <c r="BA19" s="44"/>
      <c r="BB19" s="7"/>
      <c r="BC19" s="45"/>
      <c r="BD19">
        <f t="shared" si="38"/>
        <v>102921.59999999999</v>
      </c>
      <c r="BE19" s="298">
        <v>20374.5</v>
      </c>
      <c r="BF19" s="298">
        <v>4782.7</v>
      </c>
      <c r="BG19" s="7"/>
      <c r="BH19" s="298">
        <v>77764.399999999994</v>
      </c>
      <c r="BI19" s="14">
        <f t="shared" si="39"/>
        <v>0</v>
      </c>
      <c r="BJ19" s="43"/>
      <c r="BK19" s="44"/>
      <c r="BL19" s="7"/>
      <c r="BM19" s="45"/>
      <c r="BN19">
        <f t="shared" si="40"/>
        <v>107629.20000000001</v>
      </c>
      <c r="BO19" s="209">
        <v>11554.2</v>
      </c>
      <c r="BP19" s="210">
        <v>18816.2</v>
      </c>
      <c r="BQ19" s="7"/>
      <c r="BR19" s="211">
        <v>77258.8</v>
      </c>
      <c r="BS19">
        <f t="shared" si="26"/>
        <v>102921.59999999999</v>
      </c>
      <c r="BT19" s="14">
        <f t="shared" si="27"/>
        <v>102921.59999999999</v>
      </c>
      <c r="BU19" s="15">
        <f t="shared" si="28"/>
        <v>20374.5</v>
      </c>
      <c r="BV19" s="15">
        <f t="shared" si="29"/>
        <v>4782.7</v>
      </c>
      <c r="BW19" s="15">
        <f t="shared" si="30"/>
        <v>0</v>
      </c>
      <c r="BX19" s="1">
        <f t="shared" si="31"/>
        <v>77764.399999999994</v>
      </c>
      <c r="BY19">
        <f t="shared" si="41"/>
        <v>107629.20000000001</v>
      </c>
      <c r="BZ19">
        <f t="shared" si="32"/>
        <v>11554.2</v>
      </c>
      <c r="CA19">
        <f t="shared" si="33"/>
        <v>18816.2</v>
      </c>
      <c r="CB19">
        <f t="shared" si="34"/>
        <v>0</v>
      </c>
      <c r="CC19">
        <f t="shared" si="35"/>
        <v>77258.8</v>
      </c>
    </row>
    <row r="20" spans="1:81" ht="19.899999999999999" customHeight="1">
      <c r="A20" s="442">
        <v>14</v>
      </c>
      <c r="B20" s="399" t="s">
        <v>38</v>
      </c>
      <c r="C20" s="400">
        <f t="shared" si="56"/>
        <v>4970.3999999999996</v>
      </c>
      <c r="D20" s="401">
        <f t="shared" si="74"/>
        <v>4767</v>
      </c>
      <c r="E20" s="402">
        <f t="shared" si="57"/>
        <v>-4.0922259777885009E-2</v>
      </c>
      <c r="F20" s="403">
        <f t="shared" si="58"/>
        <v>18978</v>
      </c>
      <c r="G20" s="404">
        <f t="shared" si="59"/>
        <v>17165.5</v>
      </c>
      <c r="H20" s="405">
        <f t="shared" si="70"/>
        <v>-9.5505321951733585E-2</v>
      </c>
      <c r="I20" s="406">
        <f t="shared" si="60"/>
        <v>331809.90000000002</v>
      </c>
      <c r="J20" s="407">
        <f t="shared" si="6"/>
        <v>0.1678044031740244</v>
      </c>
      <c r="K20" s="406">
        <f t="shared" si="7"/>
        <v>324277</v>
      </c>
      <c r="L20" s="423">
        <f t="shared" si="8"/>
        <v>0.20783273440246952</v>
      </c>
      <c r="M20" s="410">
        <f t="shared" si="9"/>
        <v>12621.1</v>
      </c>
      <c r="N20" s="411">
        <f t="shared" si="10"/>
        <v>-0.11522769334305416</v>
      </c>
      <c r="O20" s="412">
        <f t="shared" si="11"/>
        <v>2962.5</v>
      </c>
      <c r="P20" s="412">
        <f t="shared" si="54"/>
        <v>244504.5</v>
      </c>
      <c r="Q20" s="413">
        <f t="shared" si="12"/>
        <v>64188.9</v>
      </c>
      <c r="R20" s="423">
        <f>(Q20-CC20)/CC20</f>
        <v>-0.74137870598497568</v>
      </c>
      <c r="S20" s="415">
        <f t="shared" si="61"/>
        <v>0.97729754296059268</v>
      </c>
      <c r="T20" s="416">
        <f t="shared" si="62"/>
        <v>3.8037141146180384E-2</v>
      </c>
      <c r="U20" s="19"/>
      <c r="V20" s="23" t="s">
        <v>38</v>
      </c>
      <c r="W20" s="166">
        <v>18978</v>
      </c>
      <c r="X20" s="5"/>
      <c r="Y20" s="5">
        <f t="shared" si="36"/>
        <v>18978</v>
      </c>
      <c r="Z20" s="284">
        <v>17165.5</v>
      </c>
      <c r="AA20" s="5"/>
      <c r="AB20" s="5">
        <f t="shared" si="71"/>
        <v>17165.5</v>
      </c>
      <c r="AC20" s="5">
        <f t="shared" si="63"/>
        <v>-1812.5</v>
      </c>
      <c r="AD20" s="6">
        <f t="shared" si="72"/>
        <v>-9.5505321951733585E-2</v>
      </c>
      <c r="AF20" s="166">
        <v>4970.3999999999996</v>
      </c>
      <c r="AG20" s="166">
        <v>4767</v>
      </c>
      <c r="AH20">
        <f t="shared" si="64"/>
        <v>-203.39999999999964</v>
      </c>
      <c r="AI20" s="7"/>
      <c r="AJ20" s="7"/>
      <c r="AK20" s="1">
        <f t="shared" si="76"/>
        <v>0</v>
      </c>
      <c r="AL20">
        <f t="shared" si="65"/>
        <v>4970.3999999999996</v>
      </c>
      <c r="AM20">
        <f t="shared" si="77"/>
        <v>4767</v>
      </c>
      <c r="AN20">
        <f t="shared" si="66"/>
        <v>-203.39999999999964</v>
      </c>
      <c r="AO20" s="11">
        <f t="shared" si="73"/>
        <v>-4.0922259777885008</v>
      </c>
      <c r="AP20" s="23" t="s">
        <v>38</v>
      </c>
      <c r="AQ20" s="167">
        <v>284131.40000000002</v>
      </c>
      <c r="AR20" s="167">
        <v>331809.90000000002</v>
      </c>
      <c r="AS20" s="63"/>
      <c r="AT20" s="63"/>
      <c r="AU20">
        <f t="shared" si="67"/>
        <v>284131.40000000002</v>
      </c>
      <c r="AV20">
        <f t="shared" si="68"/>
        <v>331809.90000000002</v>
      </c>
      <c r="AW20" s="13">
        <f t="shared" si="69"/>
        <v>0.1678044031740244</v>
      </c>
      <c r="AX20" s="4"/>
      <c r="AY20" s="14">
        <f t="shared" si="37"/>
        <v>324277</v>
      </c>
      <c r="AZ20" s="168">
        <v>12621.1</v>
      </c>
      <c r="BA20" s="168">
        <v>2962.5</v>
      </c>
      <c r="BB20" s="285">
        <v>244504.5</v>
      </c>
      <c r="BC20" s="286">
        <v>64188.9</v>
      </c>
      <c r="BD20">
        <f t="shared" si="38"/>
        <v>0</v>
      </c>
      <c r="BI20" s="14">
        <f t="shared" si="39"/>
        <v>268478.40000000002</v>
      </c>
      <c r="BJ20" s="168">
        <v>14264.8</v>
      </c>
      <c r="BK20" s="168">
        <v>6017.1</v>
      </c>
      <c r="BL20" s="15"/>
      <c r="BM20" s="169">
        <v>248196.5</v>
      </c>
      <c r="BN20">
        <f t="shared" si="40"/>
        <v>0</v>
      </c>
      <c r="BS20">
        <f t="shared" si="26"/>
        <v>324277</v>
      </c>
      <c r="BT20" s="14">
        <f t="shared" si="27"/>
        <v>324277</v>
      </c>
      <c r="BU20" s="7">
        <f t="shared" si="28"/>
        <v>12621.1</v>
      </c>
      <c r="BV20" s="15">
        <f t="shared" si="29"/>
        <v>2962.5</v>
      </c>
      <c r="BW20" s="15">
        <f t="shared" si="30"/>
        <v>244504.5</v>
      </c>
      <c r="BX20" s="1">
        <f t="shared" si="31"/>
        <v>64188.9</v>
      </c>
      <c r="BY20">
        <f t="shared" si="41"/>
        <v>268478.40000000002</v>
      </c>
      <c r="BZ20">
        <f t="shared" si="32"/>
        <v>14264.8</v>
      </c>
      <c r="CA20">
        <f t="shared" si="33"/>
        <v>6017.1</v>
      </c>
      <c r="CB20">
        <f t="shared" si="34"/>
        <v>0</v>
      </c>
      <c r="CC20">
        <f t="shared" si="35"/>
        <v>248196.5</v>
      </c>
    </row>
    <row r="21" spans="1:81" ht="21" customHeight="1">
      <c r="A21" s="442">
        <v>15</v>
      </c>
      <c r="B21" s="446" t="s">
        <v>39</v>
      </c>
      <c r="C21" s="400">
        <f t="shared" si="56"/>
        <v>3995</v>
      </c>
      <c r="D21" s="401">
        <f t="shared" si="74"/>
        <v>4632.7</v>
      </c>
      <c r="E21" s="402">
        <f t="shared" si="57"/>
        <v>0.15962453066332913</v>
      </c>
      <c r="F21" s="403">
        <f t="shared" si="58"/>
        <v>14058.1</v>
      </c>
      <c r="G21" s="404">
        <f t="shared" si="59"/>
        <v>15618.3</v>
      </c>
      <c r="H21" s="405">
        <f t="shared" si="70"/>
        <v>0.11098228067804318</v>
      </c>
      <c r="I21" s="406">
        <f t="shared" si="60"/>
        <v>254024.7</v>
      </c>
      <c r="J21" s="407">
        <f t="shared" si="6"/>
        <v>0.32674430325798959</v>
      </c>
      <c r="K21" s="406">
        <f t="shared" si="7"/>
        <v>235661.3</v>
      </c>
      <c r="L21" s="423">
        <f t="shared" si="8"/>
        <v>0.36482008288719858</v>
      </c>
      <c r="M21" s="410">
        <f t="shared" si="9"/>
        <v>7774</v>
      </c>
      <c r="N21" s="411">
        <f t="shared" si="10"/>
        <v>4.6932866473638139E-2</v>
      </c>
      <c r="O21" s="412">
        <f t="shared" si="11"/>
        <v>18173.5</v>
      </c>
      <c r="P21" s="412">
        <f t="shared" si="54"/>
        <v>164763.29999999999</v>
      </c>
      <c r="Q21" s="413">
        <f t="shared" si="12"/>
        <v>44950.5</v>
      </c>
      <c r="R21" s="423">
        <f>(Q21-CC21)/CC21</f>
        <v>-0.71378897791010343</v>
      </c>
      <c r="S21" s="415">
        <f t="shared" si="61"/>
        <v>0.92771017936444755</v>
      </c>
      <c r="T21" s="416">
        <f t="shared" si="62"/>
        <v>3.0603323220143551E-2</v>
      </c>
      <c r="U21" s="19"/>
      <c r="V21" s="28" t="s">
        <v>39</v>
      </c>
      <c r="W21" s="5"/>
      <c r="X21" s="188">
        <v>14058.1</v>
      </c>
      <c r="Y21" s="5">
        <f t="shared" si="36"/>
        <v>14058.1</v>
      </c>
      <c r="Z21" s="5"/>
      <c r="AA21" s="256">
        <v>15618.3</v>
      </c>
      <c r="AB21" s="5">
        <f t="shared" si="71"/>
        <v>15618.3</v>
      </c>
      <c r="AC21" s="5">
        <f t="shared" si="63"/>
        <v>1560.1999999999989</v>
      </c>
      <c r="AD21" s="6">
        <f t="shared" si="72"/>
        <v>0.11098228067804318</v>
      </c>
      <c r="AH21">
        <f t="shared" si="64"/>
        <v>0</v>
      </c>
      <c r="AI21" s="257">
        <v>3995</v>
      </c>
      <c r="AJ21" s="258">
        <v>4632.7</v>
      </c>
      <c r="AK21" s="1">
        <f t="shared" si="76"/>
        <v>637.69999999999982</v>
      </c>
      <c r="AL21">
        <f t="shared" si="65"/>
        <v>3995</v>
      </c>
      <c r="AM21">
        <f t="shared" si="77"/>
        <v>4632.7</v>
      </c>
      <c r="AN21">
        <f t="shared" si="66"/>
        <v>637.69999999999982</v>
      </c>
      <c r="AO21" s="11">
        <f t="shared" si="73"/>
        <v>15.962453066332912</v>
      </c>
      <c r="AP21" s="28" t="s">
        <v>39</v>
      </c>
      <c r="AQ21" s="63"/>
      <c r="AR21" s="63"/>
      <c r="AS21" s="259">
        <v>191464.7</v>
      </c>
      <c r="AT21" s="260">
        <v>254024.7</v>
      </c>
      <c r="AU21">
        <f t="shared" si="67"/>
        <v>191464.7</v>
      </c>
      <c r="AV21">
        <f t="shared" si="68"/>
        <v>254024.7</v>
      </c>
      <c r="AW21" s="13">
        <f t="shared" si="69"/>
        <v>0.32674430325798959</v>
      </c>
      <c r="AX21" s="2"/>
      <c r="AY21" s="14">
        <f t="shared" si="37"/>
        <v>0</v>
      </c>
      <c r="AZ21" s="7"/>
      <c r="BA21" s="7"/>
      <c r="BB21" s="7"/>
      <c r="BC21" s="1"/>
      <c r="BD21">
        <f t="shared" si="38"/>
        <v>235661.3</v>
      </c>
      <c r="BE21" s="261">
        <v>7774</v>
      </c>
      <c r="BF21" s="261">
        <v>18173.5</v>
      </c>
      <c r="BG21" s="262">
        <v>164763.29999999999</v>
      </c>
      <c r="BH21" s="263">
        <v>44950.5</v>
      </c>
      <c r="BI21" s="14">
        <f t="shared" si="39"/>
        <v>0</v>
      </c>
      <c r="BJ21" s="7"/>
      <c r="BK21" s="7"/>
      <c r="BL21" s="7"/>
      <c r="BM21" s="1"/>
      <c r="BN21">
        <f t="shared" si="40"/>
        <v>172668.40000000002</v>
      </c>
      <c r="BO21" s="189">
        <v>7425.5</v>
      </c>
      <c r="BP21" s="190">
        <v>8189.2</v>
      </c>
      <c r="BQ21" s="7"/>
      <c r="BR21" s="191">
        <v>157053.70000000001</v>
      </c>
      <c r="BS21">
        <f t="shared" si="26"/>
        <v>235661.3</v>
      </c>
      <c r="BT21" s="14">
        <f t="shared" si="27"/>
        <v>235661.3</v>
      </c>
      <c r="BU21" s="15">
        <f t="shared" si="28"/>
        <v>7774</v>
      </c>
      <c r="BV21" s="15">
        <f t="shared" si="29"/>
        <v>18173.5</v>
      </c>
      <c r="BW21" s="15">
        <f t="shared" si="30"/>
        <v>164763.29999999999</v>
      </c>
      <c r="BX21" s="1">
        <f t="shared" si="31"/>
        <v>44950.5</v>
      </c>
      <c r="BY21">
        <f t="shared" si="41"/>
        <v>172668.40000000002</v>
      </c>
      <c r="BZ21">
        <f t="shared" si="32"/>
        <v>7425.5</v>
      </c>
      <c r="CA21">
        <f t="shared" si="33"/>
        <v>8189.2</v>
      </c>
      <c r="CB21">
        <f t="shared" si="34"/>
        <v>0</v>
      </c>
      <c r="CC21">
        <f t="shared" si="35"/>
        <v>157053.70000000001</v>
      </c>
    </row>
    <row r="22" spans="1:81" ht="17.45" customHeight="1">
      <c r="A22" s="442">
        <v>16</v>
      </c>
      <c r="B22" s="446" t="s">
        <v>66</v>
      </c>
      <c r="C22" s="447">
        <f t="shared" si="56"/>
        <v>1365.8</v>
      </c>
      <c r="D22" s="448">
        <f t="shared" si="74"/>
        <v>1850.4</v>
      </c>
      <c r="E22" s="449">
        <f t="shared" si="57"/>
        <v>0.35481036755015388</v>
      </c>
      <c r="F22" s="450">
        <f t="shared" si="58"/>
        <v>10886.6</v>
      </c>
      <c r="G22" s="451">
        <f t="shared" si="59"/>
        <v>15598.7</v>
      </c>
      <c r="H22" s="452">
        <f t="shared" si="70"/>
        <v>0.43283486120551873</v>
      </c>
      <c r="I22" s="453">
        <f t="shared" si="60"/>
        <v>85855.4</v>
      </c>
      <c r="J22" s="454">
        <f t="shared" si="6"/>
        <v>0.17856829088832513</v>
      </c>
      <c r="K22" s="453">
        <f t="shared" si="7"/>
        <v>69697.7</v>
      </c>
      <c r="L22" s="455">
        <f t="shared" si="8"/>
        <v>5.7852958139817216E-2</v>
      </c>
      <c r="M22" s="456">
        <f t="shared" si="9"/>
        <v>14353.1</v>
      </c>
      <c r="N22" s="457">
        <f t="shared" si="10"/>
        <v>0.39727614337727063</v>
      </c>
      <c r="O22" s="412">
        <f t="shared" si="11"/>
        <v>428.8</v>
      </c>
      <c r="P22" s="412">
        <f t="shared" si="54"/>
        <v>0</v>
      </c>
      <c r="Q22" s="458">
        <f t="shared" si="12"/>
        <v>54915.8</v>
      </c>
      <c r="R22" s="433">
        <f t="shared" ref="R22:R31" si="78">(Q22-CC22)/CC22</f>
        <v>-5.476455226718622E-3</v>
      </c>
      <c r="S22" s="459">
        <f t="shared" si="61"/>
        <v>0.81180333444372754</v>
      </c>
      <c r="T22" s="460">
        <f t="shared" si="62"/>
        <v>0.1671776032724791</v>
      </c>
      <c r="U22" s="18"/>
      <c r="V22" s="28" t="s">
        <v>59</v>
      </c>
      <c r="W22" s="5"/>
      <c r="X22" s="137">
        <v>10886.6</v>
      </c>
      <c r="Y22" s="5">
        <f t="shared" si="36"/>
        <v>10886.6</v>
      </c>
      <c r="Z22" s="5"/>
      <c r="AA22" s="294">
        <v>15598.7</v>
      </c>
      <c r="AB22" s="5">
        <f t="shared" si="71"/>
        <v>15598.7</v>
      </c>
      <c r="AC22" s="5">
        <f t="shared" si="63"/>
        <v>4712.1000000000004</v>
      </c>
      <c r="AD22" s="6">
        <f t="shared" si="72"/>
        <v>0.43283486120551873</v>
      </c>
      <c r="AH22">
        <f t="shared" si="64"/>
        <v>0</v>
      </c>
      <c r="AI22" s="137">
        <v>1365.8</v>
      </c>
      <c r="AJ22" s="294">
        <v>1850.4</v>
      </c>
      <c r="AK22" s="1">
        <f t="shared" si="76"/>
        <v>484.60000000000014</v>
      </c>
      <c r="AL22">
        <f t="shared" si="65"/>
        <v>1365.8</v>
      </c>
      <c r="AM22">
        <f t="shared" si="77"/>
        <v>1850.4</v>
      </c>
      <c r="AN22">
        <f t="shared" si="66"/>
        <v>484.60000000000014</v>
      </c>
      <c r="AO22" s="11">
        <f t="shared" si="73"/>
        <v>35.481036755015388</v>
      </c>
      <c r="AP22" s="28" t="s">
        <v>59</v>
      </c>
      <c r="AQ22" s="63"/>
      <c r="AR22" s="63"/>
      <c r="AS22" s="138">
        <v>72847.199999999997</v>
      </c>
      <c r="AT22" s="295">
        <v>85855.4</v>
      </c>
      <c r="AU22">
        <f t="shared" si="67"/>
        <v>72847.199999999997</v>
      </c>
      <c r="AV22">
        <f t="shared" si="68"/>
        <v>85855.4</v>
      </c>
      <c r="AW22" s="13">
        <f t="shared" si="69"/>
        <v>0.17856829088832513</v>
      </c>
      <c r="AX22" s="2"/>
      <c r="AY22" s="14">
        <f t="shared" si="37"/>
        <v>0</v>
      </c>
      <c r="AZ22" s="7"/>
      <c r="BA22" s="7"/>
      <c r="BB22" s="7"/>
      <c r="BC22" s="1"/>
      <c r="BD22">
        <f t="shared" si="38"/>
        <v>69697.7</v>
      </c>
      <c r="BE22" s="296">
        <v>14353.1</v>
      </c>
      <c r="BF22" s="297">
        <v>428.8</v>
      </c>
      <c r="BH22" s="296">
        <v>54915.8</v>
      </c>
      <c r="BI22" s="14">
        <f t="shared" si="39"/>
        <v>0</v>
      </c>
      <c r="BJ22" s="7"/>
      <c r="BK22" s="7"/>
      <c r="BL22" s="7"/>
      <c r="BM22" s="1"/>
      <c r="BN22">
        <f t="shared" si="40"/>
        <v>65886</v>
      </c>
      <c r="BO22" s="139">
        <v>10272.200000000001</v>
      </c>
      <c r="BP22" s="137">
        <v>395.6</v>
      </c>
      <c r="BR22" s="139">
        <v>55218.2</v>
      </c>
      <c r="BS22">
        <f t="shared" si="26"/>
        <v>69697.7</v>
      </c>
      <c r="BT22" s="14">
        <f t="shared" si="27"/>
        <v>69697.7</v>
      </c>
      <c r="BU22" s="7">
        <f t="shared" si="28"/>
        <v>14353.1</v>
      </c>
      <c r="BV22" s="15">
        <f t="shared" si="29"/>
        <v>428.8</v>
      </c>
      <c r="BW22" s="15">
        <f t="shared" si="30"/>
        <v>0</v>
      </c>
      <c r="BX22" s="1">
        <f t="shared" si="31"/>
        <v>54915.8</v>
      </c>
      <c r="BY22">
        <f t="shared" si="41"/>
        <v>65886</v>
      </c>
      <c r="BZ22">
        <f t="shared" si="32"/>
        <v>10272.200000000001</v>
      </c>
      <c r="CA22">
        <f t="shared" si="33"/>
        <v>395.6</v>
      </c>
      <c r="CB22">
        <f t="shared" si="34"/>
        <v>0</v>
      </c>
      <c r="CC22">
        <f t="shared" si="35"/>
        <v>55218.2</v>
      </c>
    </row>
    <row r="23" spans="1:81" ht="37.5" customHeight="1" thickBot="1">
      <c r="A23" s="424">
        <v>17</v>
      </c>
      <c r="B23" s="461" t="s">
        <v>40</v>
      </c>
      <c r="C23" s="400">
        <f>AF23+AI23</f>
        <v>1344.2</v>
      </c>
      <c r="D23" s="401">
        <f>AG23+AJ23</f>
        <v>1873.5</v>
      </c>
      <c r="E23" s="402">
        <f>(D23-C23)/C23</f>
        <v>0.39376580865942562</v>
      </c>
      <c r="F23" s="403">
        <f>W23+X23</f>
        <v>7299</v>
      </c>
      <c r="G23" s="404">
        <f>Z23+AA23</f>
        <v>8744.7000000000007</v>
      </c>
      <c r="H23" s="444">
        <f>(G23-F23)/F23</f>
        <v>0.19806822852445549</v>
      </c>
      <c r="I23" s="406">
        <f>AR23+AT23</f>
        <v>75201</v>
      </c>
      <c r="J23" s="407">
        <f t="shared" si="6"/>
        <v>0.36701750558979113</v>
      </c>
      <c r="K23" s="406">
        <f t="shared" si="7"/>
        <v>71051</v>
      </c>
      <c r="L23" s="423">
        <f t="shared" si="8"/>
        <v>0.52361081030079359</v>
      </c>
      <c r="M23" s="410">
        <f t="shared" si="9"/>
        <v>14218.7</v>
      </c>
      <c r="N23" s="411">
        <f t="shared" si="10"/>
        <v>0.40569050231831622</v>
      </c>
      <c r="O23" s="412">
        <f t="shared" si="11"/>
        <v>10208.1</v>
      </c>
      <c r="P23" s="412">
        <f t="shared" si="54"/>
        <v>46624.2</v>
      </c>
      <c r="Q23" s="413">
        <f t="shared" si="12"/>
        <v>0</v>
      </c>
      <c r="R23" s="423">
        <f t="shared" si="78"/>
        <v>-1</v>
      </c>
      <c r="S23" s="415">
        <f>K23/I23</f>
        <v>0.94481456363612182</v>
      </c>
      <c r="T23" s="416">
        <f>M23/I23</f>
        <v>0.18907594313905401</v>
      </c>
      <c r="U23" s="19"/>
      <c r="V23" s="33" t="s">
        <v>40</v>
      </c>
      <c r="W23" s="5"/>
      <c r="X23" s="215">
        <v>7299</v>
      </c>
      <c r="Y23" s="5">
        <f t="shared" si="36"/>
        <v>7299</v>
      </c>
      <c r="Z23" s="5"/>
      <c r="AA23" s="88">
        <v>8744.7000000000007</v>
      </c>
      <c r="AB23" s="5">
        <f>Z23+AA23</f>
        <v>8744.7000000000007</v>
      </c>
      <c r="AC23" s="5">
        <f>AB23-Y23</f>
        <v>1445.7000000000007</v>
      </c>
      <c r="AD23" s="6">
        <f>AC23/Y23</f>
        <v>0.19806822852445549</v>
      </c>
      <c r="AH23">
        <f>AG23-AF23</f>
        <v>0</v>
      </c>
      <c r="AI23" s="215">
        <v>1344.2</v>
      </c>
      <c r="AJ23" s="88">
        <v>1873.5</v>
      </c>
      <c r="AK23" s="1">
        <f>AJ23-AI23</f>
        <v>529.29999999999995</v>
      </c>
      <c r="AL23">
        <f>AF23+AI23</f>
        <v>1344.2</v>
      </c>
      <c r="AM23">
        <f>AG23+AJ23</f>
        <v>1873.5</v>
      </c>
      <c r="AN23">
        <f>AM23-AL23</f>
        <v>529.29999999999995</v>
      </c>
      <c r="AO23" s="11">
        <f>(AN23/AL23)*100</f>
        <v>39.376580865942564</v>
      </c>
      <c r="AP23" s="33" t="s">
        <v>40</v>
      </c>
      <c r="AQ23" s="63"/>
      <c r="AR23" s="63"/>
      <c r="AS23" s="216">
        <v>55011</v>
      </c>
      <c r="AT23" s="216">
        <f>65744+5062+2053+2342</f>
        <v>75201</v>
      </c>
      <c r="AU23">
        <f>AQ23+AS23</f>
        <v>55011</v>
      </c>
      <c r="AV23">
        <f>AR23+AT23</f>
        <v>75201</v>
      </c>
      <c r="AW23" s="13">
        <f>(AV23-AU23)/AU23</f>
        <v>0.36701750558979113</v>
      </c>
      <c r="AX23" s="4"/>
      <c r="AY23" s="14">
        <f t="shared" si="37"/>
        <v>0</v>
      </c>
      <c r="AZ23" s="7"/>
      <c r="BA23" s="7"/>
      <c r="BB23" s="7"/>
      <c r="BC23" s="1"/>
      <c r="BD23">
        <f t="shared" si="38"/>
        <v>71051</v>
      </c>
      <c r="BE23" s="301">
        <v>14218.7</v>
      </c>
      <c r="BF23" s="194">
        <v>10208.1</v>
      </c>
      <c r="BG23" s="172">
        <v>46624.2</v>
      </c>
      <c r="BH23" s="218"/>
      <c r="BI23" s="14">
        <f t="shared" si="39"/>
        <v>0</v>
      </c>
      <c r="BJ23" s="7"/>
      <c r="BK23" s="7"/>
      <c r="BL23" s="7"/>
      <c r="BM23" s="1"/>
      <c r="BN23">
        <f t="shared" si="40"/>
        <v>46633.3</v>
      </c>
      <c r="BO23" s="217">
        <v>10115.1</v>
      </c>
      <c r="BP23" s="107">
        <v>9308.7999999999993</v>
      </c>
      <c r="BR23" s="218">
        <v>27209.4</v>
      </c>
      <c r="BS23">
        <f t="shared" si="26"/>
        <v>71051</v>
      </c>
      <c r="BT23" s="14">
        <f t="shared" si="27"/>
        <v>71051</v>
      </c>
      <c r="BU23" s="15">
        <f t="shared" si="28"/>
        <v>14218.7</v>
      </c>
      <c r="BV23" s="15">
        <f t="shared" si="29"/>
        <v>10208.1</v>
      </c>
      <c r="BW23" s="15">
        <f t="shared" si="30"/>
        <v>46624.2</v>
      </c>
      <c r="BX23" s="1">
        <f t="shared" si="31"/>
        <v>0</v>
      </c>
      <c r="BY23">
        <f t="shared" si="41"/>
        <v>46633.3</v>
      </c>
      <c r="BZ23">
        <f t="shared" si="32"/>
        <v>10115.1</v>
      </c>
      <c r="CA23">
        <f t="shared" si="33"/>
        <v>9308.7999999999993</v>
      </c>
      <c r="CB23">
        <f t="shared" si="34"/>
        <v>0</v>
      </c>
      <c r="CC23">
        <f t="shared" si="35"/>
        <v>27209.4</v>
      </c>
    </row>
    <row r="24" spans="1:81" ht="22.15" customHeight="1" thickBot="1">
      <c r="A24" s="421">
        <v>18</v>
      </c>
      <c r="B24" s="422" t="s">
        <v>41</v>
      </c>
      <c r="C24" s="400">
        <f>AF24+AI24</f>
        <v>5022.3</v>
      </c>
      <c r="D24" s="401">
        <f>AG24+AJ24</f>
        <v>5210.5499999999993</v>
      </c>
      <c r="E24" s="402">
        <f>(D24-C24)/C24</f>
        <v>3.7482826593393283E-2</v>
      </c>
      <c r="F24" s="403">
        <f>W24+X24</f>
        <v>53990.6</v>
      </c>
      <c r="G24" s="404">
        <f>Z24+AA24</f>
        <v>50398.037599999996</v>
      </c>
      <c r="H24" s="444">
        <f>(G24-F24)/F24</f>
        <v>-6.6540516312098827E-2</v>
      </c>
      <c r="I24" s="406">
        <f>AR24+AT24</f>
        <v>314378.35015000001</v>
      </c>
      <c r="J24" s="407">
        <f t="shared" si="6"/>
        <v>0.15582825411589965</v>
      </c>
      <c r="K24" s="462">
        <f t="shared" ref="K24" si="79">AY24+BD24</f>
        <v>334013.11262000003</v>
      </c>
      <c r="L24" s="423">
        <f t="shared" si="8"/>
        <v>8.2630506871487319E-2</v>
      </c>
      <c r="M24" s="410">
        <f t="shared" ref="M24" si="80">AZ24+BE24</f>
        <v>101946.07</v>
      </c>
      <c r="N24" s="411">
        <f t="shared" si="10"/>
        <v>0.22650638415468313</v>
      </c>
      <c r="O24" s="412">
        <f t="shared" ref="O24" si="81">BA24+BF24</f>
        <v>20274</v>
      </c>
      <c r="P24" s="412">
        <f t="shared" si="54"/>
        <v>0</v>
      </c>
      <c r="Q24" s="413">
        <f t="shared" ref="Q24" si="82">BC24+BH24</f>
        <v>211793.04262000002</v>
      </c>
      <c r="R24" s="423"/>
      <c r="S24" s="415">
        <f>K24/I24</f>
        <v>1.0624558353354536</v>
      </c>
      <c r="T24" s="416">
        <f>M24/I24</f>
        <v>0.32427827791372488</v>
      </c>
      <c r="U24" s="20"/>
      <c r="V24" s="27" t="s">
        <v>41</v>
      </c>
      <c r="W24" s="146">
        <v>29669.5</v>
      </c>
      <c r="X24" s="147">
        <v>24321.1</v>
      </c>
      <c r="Y24" s="5">
        <f t="shared" si="36"/>
        <v>53990.6</v>
      </c>
      <c r="Z24" s="337">
        <v>26159.044699999999</v>
      </c>
      <c r="AA24" s="338">
        <v>24238.992899999997</v>
      </c>
      <c r="AB24" s="29">
        <f t="shared" si="42"/>
        <v>50398.037599999996</v>
      </c>
      <c r="AC24" s="29">
        <f t="shared" si="43"/>
        <v>-3592.5624000000025</v>
      </c>
      <c r="AD24" s="30">
        <f t="shared" si="44"/>
        <v>-6.6540516312098827E-2</v>
      </c>
      <c r="AE24" s="8"/>
      <c r="AF24" s="148">
        <v>2795.8</v>
      </c>
      <c r="AG24" s="339">
        <v>2769.7919999999999</v>
      </c>
      <c r="AH24" s="8">
        <f t="shared" si="45"/>
        <v>-26.008000000000266</v>
      </c>
      <c r="AI24" s="149">
        <v>2226.5</v>
      </c>
      <c r="AJ24" s="340">
        <v>2440.7579999999998</v>
      </c>
      <c r="AK24" s="25">
        <f t="shared" si="46"/>
        <v>214.25799999999981</v>
      </c>
      <c r="AL24" s="8">
        <f t="shared" si="47"/>
        <v>5022.3</v>
      </c>
      <c r="AM24" s="8">
        <f t="shared" si="47"/>
        <v>5210.5499999999993</v>
      </c>
      <c r="AN24" s="8">
        <f t="shared" si="48"/>
        <v>188.24999999999909</v>
      </c>
      <c r="AO24" s="31">
        <f t="shared" si="49"/>
        <v>3.7482826593393281</v>
      </c>
      <c r="AP24" s="27" t="s">
        <v>41</v>
      </c>
      <c r="AQ24" s="150">
        <v>151412.86366804055</v>
      </c>
      <c r="AR24" s="337">
        <v>167115.30245725901</v>
      </c>
      <c r="AS24" s="151">
        <v>120581.13633195945</v>
      </c>
      <c r="AT24" s="337">
        <v>147263.04769274101</v>
      </c>
      <c r="AU24" s="8">
        <f t="shared" si="50"/>
        <v>271994</v>
      </c>
      <c r="AV24" s="8">
        <f t="shared" si="50"/>
        <v>314378.35015000001</v>
      </c>
      <c r="AW24" s="32">
        <f t="shared" si="51"/>
        <v>0.15582825411589965</v>
      </c>
      <c r="AX24" s="34"/>
      <c r="AY24" s="75">
        <f t="shared" si="37"/>
        <v>176698.05477569258</v>
      </c>
      <c r="AZ24" s="337">
        <v>53337.289000000004</v>
      </c>
      <c r="BA24" s="337">
        <v>10777.127751964765</v>
      </c>
      <c r="BB24" s="8"/>
      <c r="BC24" s="341">
        <v>112583.63802372781</v>
      </c>
      <c r="BD24" s="11">
        <f t="shared" si="38"/>
        <v>157315.05784430745</v>
      </c>
      <c r="BE24" s="338">
        <v>48608.781000000003</v>
      </c>
      <c r="BF24" s="338">
        <v>9496.8722480352371</v>
      </c>
      <c r="BG24" s="8"/>
      <c r="BH24" s="342">
        <v>99209.404596272201</v>
      </c>
      <c r="BI24" s="75">
        <f t="shared" si="39"/>
        <v>172630.38309285545</v>
      </c>
      <c r="BJ24" s="146">
        <f>47812.8-657.953506162511</f>
        <v>47154.846493837489</v>
      </c>
      <c r="BK24" s="146">
        <v>23076.947234248852</v>
      </c>
      <c r="BL24" s="8"/>
      <c r="BM24" s="152">
        <v>102398.58936476911</v>
      </c>
      <c r="BN24" s="11">
        <f t="shared" si="40"/>
        <v>135889.56946714455</v>
      </c>
      <c r="BO24" s="147">
        <f>36488.2-523.976493837482</f>
        <v>35964.223506162518</v>
      </c>
      <c r="BP24" s="147">
        <v>18377.86072575115</v>
      </c>
      <c r="BQ24" s="8"/>
      <c r="BR24" s="153">
        <v>81547.485235230895</v>
      </c>
      <c r="BS24" s="8">
        <f t="shared" si="26"/>
        <v>334013.11262000003</v>
      </c>
      <c r="BT24" s="219">
        <f t="shared" si="27"/>
        <v>334013.11262000003</v>
      </c>
      <c r="BU24" s="8">
        <f t="shared" si="28"/>
        <v>101946.07</v>
      </c>
      <c r="BV24" s="15">
        <f t="shared" si="29"/>
        <v>20274</v>
      </c>
      <c r="BW24" s="15">
        <f t="shared" si="30"/>
        <v>0</v>
      </c>
      <c r="BX24" s="25">
        <f t="shared" si="31"/>
        <v>211793.04262000002</v>
      </c>
      <c r="BY24">
        <f t="shared" si="41"/>
        <v>308519.95256000001</v>
      </c>
      <c r="BZ24" s="8">
        <f t="shared" si="32"/>
        <v>83119.070000000007</v>
      </c>
      <c r="CA24">
        <f t="shared" si="33"/>
        <v>41454.807960000006</v>
      </c>
      <c r="CB24">
        <f t="shared" si="34"/>
        <v>0</v>
      </c>
      <c r="CC24" s="8">
        <f t="shared" si="35"/>
        <v>183946.07459999999</v>
      </c>
    </row>
    <row r="25" spans="1:81" ht="24.6" customHeight="1">
      <c r="A25" s="440">
        <v>19</v>
      </c>
      <c r="B25" s="399" t="s">
        <v>42</v>
      </c>
      <c r="C25" s="400">
        <f t="shared" ref="C25:C33" si="83">AF25+AI25</f>
        <v>4561.3899999999994</v>
      </c>
      <c r="D25" s="401">
        <f t="shared" ref="D25:D33" si="84">AG25+AJ25</f>
        <v>5296.13</v>
      </c>
      <c r="E25" s="402">
        <f t="shared" ref="E25:E33" si="85">(D25-C25)/C25</f>
        <v>0.16107809242358159</v>
      </c>
      <c r="F25" s="403">
        <f t="shared" ref="F25:F33" si="86">W25+X25</f>
        <v>31529.93</v>
      </c>
      <c r="G25" s="404">
        <f t="shared" ref="G25:G33" si="87">Z25+AA25</f>
        <v>38397.78</v>
      </c>
      <c r="H25" s="405">
        <f t="shared" ref="H25:H33" si="88">(G25-F25)/F25</f>
        <v>0.21782002053287142</v>
      </c>
      <c r="I25" s="406">
        <f t="shared" ref="I25:I33" si="89">AR25+AT25</f>
        <v>280575.57</v>
      </c>
      <c r="J25" s="407">
        <f t="shared" si="6"/>
        <v>0.11455465394295322</v>
      </c>
      <c r="K25" s="406">
        <f t="shared" si="7"/>
        <v>227906.57799999998</v>
      </c>
      <c r="L25" s="423">
        <f>(K25-AT25)/AT25</f>
        <v>0.37875110050381927</v>
      </c>
      <c r="M25" s="410">
        <f t="shared" si="9"/>
        <v>77259.5</v>
      </c>
      <c r="N25" s="411">
        <f t="shared" si="10"/>
        <v>0.45161893384794788</v>
      </c>
      <c r="O25" s="412">
        <f t="shared" si="11"/>
        <v>4234.1000000000004</v>
      </c>
      <c r="P25" s="412">
        <f t="shared" si="54"/>
        <v>0</v>
      </c>
      <c r="Q25" s="413">
        <f t="shared" si="12"/>
        <v>146412.978</v>
      </c>
      <c r="R25" s="423">
        <f t="shared" si="78"/>
        <v>0.11035895678646088</v>
      </c>
      <c r="S25" s="415">
        <f t="shared" ref="S25:S33" si="90">K25/I25</f>
        <v>0.81228233092424962</v>
      </c>
      <c r="T25" s="416">
        <f t="shared" ref="T25:T33" si="91">M25/I25</f>
        <v>0.27536075218523121</v>
      </c>
      <c r="U25" s="19"/>
      <c r="V25" s="23" t="s">
        <v>42</v>
      </c>
      <c r="W25" s="108">
        <v>15027.11</v>
      </c>
      <c r="X25" s="109">
        <v>16502.82</v>
      </c>
      <c r="Y25" s="5">
        <f t="shared" si="36"/>
        <v>31529.93</v>
      </c>
      <c r="Z25" s="108">
        <v>12467.89</v>
      </c>
      <c r="AA25" s="109">
        <v>25929.89</v>
      </c>
      <c r="AB25" s="5">
        <f>Z25+AA25</f>
        <v>38397.78</v>
      </c>
      <c r="AC25" s="5">
        <f>AB25-Y25</f>
        <v>6867.8499999999985</v>
      </c>
      <c r="AD25" s="6">
        <f>AC25/Y25</f>
        <v>0.21782002053287142</v>
      </c>
      <c r="AF25" s="110">
        <v>2199.4499999999998</v>
      </c>
      <c r="AG25" s="110">
        <v>2215.42</v>
      </c>
      <c r="AH25">
        <f>AG25-AF25</f>
        <v>15.970000000000255</v>
      </c>
      <c r="AI25" s="111">
        <v>2361.94</v>
      </c>
      <c r="AJ25" s="289">
        <v>3080.71</v>
      </c>
      <c r="AK25" s="1">
        <f>AJ25-AI25</f>
        <v>718.77</v>
      </c>
      <c r="AL25">
        <f>AF25+AI25</f>
        <v>4561.3899999999994</v>
      </c>
      <c r="AM25">
        <f>AG25+AJ25</f>
        <v>5296.13</v>
      </c>
      <c r="AN25">
        <f>AM25-AL25</f>
        <v>734.74000000000069</v>
      </c>
      <c r="AO25" s="11">
        <f>(AN25/AL25)*100</f>
        <v>16.107809242358158</v>
      </c>
      <c r="AP25" s="23" t="s">
        <v>42</v>
      </c>
      <c r="AQ25" s="112">
        <v>129310.49</v>
      </c>
      <c r="AR25" s="112">
        <f>115679.28-403</f>
        <v>115276.28</v>
      </c>
      <c r="AS25" s="113">
        <f>122267.54+159.8</f>
        <v>122427.34</v>
      </c>
      <c r="AT25" s="113">
        <f>165702.29-403</f>
        <v>165299.29</v>
      </c>
      <c r="AU25">
        <f>AQ25+AS25</f>
        <v>251737.83000000002</v>
      </c>
      <c r="AV25">
        <f>AR25+AT25</f>
        <v>280575.57</v>
      </c>
      <c r="AW25" s="13">
        <f>(AV25-AU25)/AU25</f>
        <v>0.11455465394295322</v>
      </c>
      <c r="AX25" s="4"/>
      <c r="AY25" s="14">
        <f t="shared" si="37"/>
        <v>82590.86</v>
      </c>
      <c r="AZ25" s="114">
        <v>24032.44</v>
      </c>
      <c r="BA25" s="114">
        <v>1770</v>
      </c>
      <c r="BB25" s="15"/>
      <c r="BC25" s="192">
        <f>56611.1+177.32</f>
        <v>56788.42</v>
      </c>
      <c r="BD25" s="290">
        <f t="shared" si="38"/>
        <v>145315.71799999999</v>
      </c>
      <c r="BE25" s="115">
        <v>53227.06</v>
      </c>
      <c r="BF25" s="115">
        <v>2464.1</v>
      </c>
      <c r="BG25" s="15"/>
      <c r="BH25" s="193">
        <f>78822.1+10555.6+246.858</f>
        <v>89624.558000000005</v>
      </c>
      <c r="BI25" s="14">
        <f t="shared" si="39"/>
        <v>90834.616000000009</v>
      </c>
      <c r="BJ25" s="114">
        <v>24848.7</v>
      </c>
      <c r="BK25" s="114">
        <v>2428.942</v>
      </c>
      <c r="BL25" s="15"/>
      <c r="BM25" s="192">
        <v>63556.974000000002</v>
      </c>
      <c r="BN25">
        <f t="shared" si="40"/>
        <v>99293.245999999999</v>
      </c>
      <c r="BO25" s="115">
        <v>28374.29</v>
      </c>
      <c r="BP25" s="115">
        <v>2614.9879999999998</v>
      </c>
      <c r="BQ25" s="15"/>
      <c r="BR25" s="193">
        <v>68303.967999999993</v>
      </c>
      <c r="BS25">
        <f t="shared" si="26"/>
        <v>227906.57799999998</v>
      </c>
      <c r="BT25" s="14">
        <f t="shared" si="27"/>
        <v>227906.57799999998</v>
      </c>
      <c r="BU25" s="7">
        <f t="shared" si="28"/>
        <v>77259.5</v>
      </c>
      <c r="BV25" s="15">
        <f t="shared" si="29"/>
        <v>4234.1000000000004</v>
      </c>
      <c r="BW25" s="15">
        <f t="shared" si="30"/>
        <v>0</v>
      </c>
      <c r="BX25" s="1">
        <f t="shared" si="31"/>
        <v>146412.978</v>
      </c>
      <c r="BY25">
        <f t="shared" si="41"/>
        <v>190127.86199999999</v>
      </c>
      <c r="BZ25">
        <f t="shared" si="32"/>
        <v>53222.990000000005</v>
      </c>
      <c r="CA25">
        <f t="shared" si="33"/>
        <v>5043.93</v>
      </c>
      <c r="CB25">
        <f t="shared" si="34"/>
        <v>0</v>
      </c>
      <c r="CC25">
        <f t="shared" si="35"/>
        <v>131860.94199999998</v>
      </c>
    </row>
    <row r="26" spans="1:81" ht="21.6" customHeight="1" thickBot="1">
      <c r="A26" s="424">
        <v>20</v>
      </c>
      <c r="B26" s="399" t="s">
        <v>43</v>
      </c>
      <c r="C26" s="400">
        <f t="shared" si="83"/>
        <v>3163.3</v>
      </c>
      <c r="D26" s="401">
        <f t="shared" si="84"/>
        <v>3064</v>
      </c>
      <c r="E26" s="402">
        <f t="shared" si="85"/>
        <v>-3.1391268611892696E-2</v>
      </c>
      <c r="F26" s="403">
        <f t="shared" si="86"/>
        <v>15024.7</v>
      </c>
      <c r="G26" s="404">
        <f t="shared" si="87"/>
        <v>15969.599999999999</v>
      </c>
      <c r="H26" s="405">
        <f t="shared" si="88"/>
        <v>6.2889774837434215E-2</v>
      </c>
      <c r="I26" s="406">
        <f t="shared" si="89"/>
        <v>163474.4</v>
      </c>
      <c r="J26" s="407">
        <f t="shared" si="6"/>
        <v>0.21628484718168323</v>
      </c>
      <c r="K26" s="406">
        <f t="shared" si="7"/>
        <v>152259.40000000002</v>
      </c>
      <c r="L26" s="423">
        <f t="shared" ref="L26:L33" si="92">(K26-BY26)/BY26</f>
        <v>0.10990153284522576</v>
      </c>
      <c r="M26" s="410">
        <f t="shared" si="9"/>
        <v>20137.8</v>
      </c>
      <c r="N26" s="411">
        <f t="shared" si="10"/>
        <v>0.17057093365264991</v>
      </c>
      <c r="O26" s="412">
        <f t="shared" si="11"/>
        <v>2481.1</v>
      </c>
      <c r="P26" s="412">
        <f>BB26+BG26</f>
        <v>129640.5</v>
      </c>
      <c r="Q26" s="413">
        <f t="shared" si="12"/>
        <v>0</v>
      </c>
      <c r="R26" s="423">
        <f t="shared" si="78"/>
        <v>-1</v>
      </c>
      <c r="S26" s="415">
        <f t="shared" si="90"/>
        <v>0.93139598616052444</v>
      </c>
      <c r="T26" s="416">
        <f t="shared" si="91"/>
        <v>0.12318626035636161</v>
      </c>
      <c r="U26" s="19"/>
      <c r="V26" s="23" t="s">
        <v>43</v>
      </c>
      <c r="W26" s="170">
        <v>9025.6</v>
      </c>
      <c r="X26" s="171">
        <v>5999.1</v>
      </c>
      <c r="Y26" s="5">
        <f t="shared" si="36"/>
        <v>15024.7</v>
      </c>
      <c r="Z26" s="170">
        <v>9592.4</v>
      </c>
      <c r="AA26" s="171">
        <v>6377.2</v>
      </c>
      <c r="AB26" s="5">
        <f t="shared" si="42"/>
        <v>15969.599999999999</v>
      </c>
      <c r="AC26" s="5">
        <f t="shared" si="43"/>
        <v>944.89999999999782</v>
      </c>
      <c r="AD26" s="6">
        <f t="shared" si="44"/>
        <v>6.2889774837434215E-2</v>
      </c>
      <c r="AF26" s="82">
        <v>1359.9</v>
      </c>
      <c r="AG26" s="82">
        <v>1347.8</v>
      </c>
      <c r="AH26">
        <f t="shared" si="45"/>
        <v>-12.100000000000136</v>
      </c>
      <c r="AI26" s="172">
        <v>1803.4</v>
      </c>
      <c r="AJ26" s="172">
        <v>1716.2</v>
      </c>
      <c r="AK26" s="1">
        <f t="shared" si="46"/>
        <v>-87.200000000000045</v>
      </c>
      <c r="AL26">
        <f t="shared" si="47"/>
        <v>3163.3</v>
      </c>
      <c r="AM26">
        <f t="shared" si="47"/>
        <v>3064</v>
      </c>
      <c r="AN26">
        <f t="shared" si="48"/>
        <v>-99.300000000000182</v>
      </c>
      <c r="AO26" s="11">
        <f t="shared" si="49"/>
        <v>-3.1391268611892698</v>
      </c>
      <c r="AP26" s="23" t="s">
        <v>43</v>
      </c>
      <c r="AQ26" s="173">
        <v>69772.5</v>
      </c>
      <c r="AR26" s="252">
        <v>87277</v>
      </c>
      <c r="AS26" s="174">
        <v>64632.2</v>
      </c>
      <c r="AT26" s="253">
        <v>76197.399999999994</v>
      </c>
      <c r="AU26">
        <f t="shared" si="50"/>
        <v>134404.70000000001</v>
      </c>
      <c r="AV26">
        <f t="shared" si="50"/>
        <v>163474.4</v>
      </c>
      <c r="AW26" s="13">
        <f t="shared" si="51"/>
        <v>0.21628484718168323</v>
      </c>
      <c r="AX26" s="4"/>
      <c r="AY26" s="14">
        <f t="shared" si="37"/>
        <v>91652.6</v>
      </c>
      <c r="AZ26" s="83">
        <v>12115.4</v>
      </c>
      <c r="BA26" s="170">
        <v>1493.6</v>
      </c>
      <c r="BB26" s="254">
        <v>78043.600000000006</v>
      </c>
      <c r="BC26" s="254">
        <v>0</v>
      </c>
      <c r="BD26">
        <f t="shared" si="38"/>
        <v>60606.8</v>
      </c>
      <c r="BE26" s="177">
        <v>8022.4</v>
      </c>
      <c r="BF26" s="255">
        <v>987.5</v>
      </c>
      <c r="BG26" s="171">
        <v>51596.9</v>
      </c>
      <c r="BH26" s="170">
        <v>0</v>
      </c>
      <c r="BI26" s="14">
        <f t="shared" si="39"/>
        <v>65977.2</v>
      </c>
      <c r="BJ26" s="83">
        <v>10363.200000000001</v>
      </c>
      <c r="BK26" s="175">
        <v>2054.4</v>
      </c>
      <c r="BL26" s="176">
        <v>32541.5</v>
      </c>
      <c r="BM26" s="176">
        <v>21018.1</v>
      </c>
      <c r="BN26">
        <f t="shared" si="40"/>
        <v>71205.600000000006</v>
      </c>
      <c r="BO26" s="177">
        <v>6840.2</v>
      </c>
      <c r="BP26" s="178">
        <v>1356</v>
      </c>
      <c r="BQ26" s="179">
        <v>43136.4</v>
      </c>
      <c r="BR26" s="179">
        <v>19873</v>
      </c>
      <c r="BS26">
        <f t="shared" si="26"/>
        <v>152259.40000000002</v>
      </c>
      <c r="BT26" s="14">
        <f t="shared" si="27"/>
        <v>152259.40000000002</v>
      </c>
      <c r="BU26" s="7">
        <f t="shared" si="28"/>
        <v>20137.8</v>
      </c>
      <c r="BV26" s="15">
        <f t="shared" si="29"/>
        <v>2481.1</v>
      </c>
      <c r="BW26" s="15">
        <f t="shared" si="30"/>
        <v>129640.5</v>
      </c>
      <c r="BX26" s="1">
        <f t="shared" si="31"/>
        <v>0</v>
      </c>
      <c r="BY26">
        <f t="shared" si="41"/>
        <v>137182.79999999999</v>
      </c>
      <c r="BZ26">
        <f t="shared" si="32"/>
        <v>17203.400000000001</v>
      </c>
      <c r="CA26">
        <f t="shared" si="33"/>
        <v>3410.4</v>
      </c>
      <c r="CB26">
        <f t="shared" si="34"/>
        <v>75677.899999999994</v>
      </c>
      <c r="CC26">
        <f t="shared" si="35"/>
        <v>40891.1</v>
      </c>
    </row>
    <row r="27" spans="1:81" ht="23.45" customHeight="1" thickBot="1">
      <c r="A27" s="440">
        <v>21</v>
      </c>
      <c r="B27" s="441" t="s">
        <v>44</v>
      </c>
      <c r="C27" s="425">
        <f t="shared" si="83"/>
        <v>10843.099999999999</v>
      </c>
      <c r="D27" s="426">
        <f t="shared" si="84"/>
        <v>10501.8</v>
      </c>
      <c r="E27" s="427">
        <f t="shared" si="85"/>
        <v>-3.1476238345122642E-2</v>
      </c>
      <c r="F27" s="428">
        <f t="shared" si="86"/>
        <v>105410.20000000001</v>
      </c>
      <c r="G27" s="429">
        <f t="shared" si="87"/>
        <v>120515.6</v>
      </c>
      <c r="H27" s="430">
        <f t="shared" si="88"/>
        <v>0.14330112266175374</v>
      </c>
      <c r="I27" s="431">
        <f t="shared" si="89"/>
        <v>530484.6</v>
      </c>
      <c r="J27" s="432">
        <f t="shared" si="6"/>
        <v>0.18426121386168307</v>
      </c>
      <c r="K27" s="431">
        <f t="shared" si="7"/>
        <v>665288.5</v>
      </c>
      <c r="L27" s="433">
        <f t="shared" si="92"/>
        <v>0.33832321476707183</v>
      </c>
      <c r="M27" s="434">
        <f t="shared" si="9"/>
        <v>121336.29999999999</v>
      </c>
      <c r="N27" s="435">
        <f t="shared" si="10"/>
        <v>0.14906151748172269</v>
      </c>
      <c r="O27" s="412">
        <f t="shared" si="11"/>
        <v>60253.799999999996</v>
      </c>
      <c r="P27" s="412">
        <f t="shared" si="54"/>
        <v>444088.9</v>
      </c>
      <c r="Q27" s="463">
        <v>0</v>
      </c>
      <c r="R27" s="433"/>
      <c r="S27" s="438">
        <f t="shared" si="90"/>
        <v>1.2541146340534675</v>
      </c>
      <c r="T27" s="439">
        <f t="shared" si="91"/>
        <v>0.22872728067883591</v>
      </c>
      <c r="U27" s="18"/>
      <c r="V27" s="22" t="s">
        <v>44</v>
      </c>
      <c r="W27" s="182">
        <v>69425.600000000006</v>
      </c>
      <c r="X27" s="183">
        <v>35984.6</v>
      </c>
      <c r="Y27" s="5">
        <f t="shared" si="36"/>
        <v>105410.20000000001</v>
      </c>
      <c r="Z27" s="302">
        <v>79295.199999999997</v>
      </c>
      <c r="AA27" s="303">
        <v>41220.400000000001</v>
      </c>
      <c r="AB27" s="5">
        <f t="shared" si="42"/>
        <v>120515.6</v>
      </c>
      <c r="AC27" s="5">
        <f t="shared" si="43"/>
        <v>15105.399999999994</v>
      </c>
      <c r="AD27" s="6">
        <f t="shared" si="44"/>
        <v>0.14330112266175374</v>
      </c>
      <c r="AF27" s="182">
        <v>6467.7</v>
      </c>
      <c r="AG27" s="302">
        <v>6322.5</v>
      </c>
      <c r="AH27">
        <f t="shared" si="45"/>
        <v>-145.19999999999982</v>
      </c>
      <c r="AI27" s="183">
        <v>4375.3999999999996</v>
      </c>
      <c r="AJ27" s="303">
        <v>4179.3</v>
      </c>
      <c r="AK27" s="1">
        <f t="shared" si="46"/>
        <v>-196.09999999999945</v>
      </c>
      <c r="AL27">
        <f t="shared" si="47"/>
        <v>10843.099999999999</v>
      </c>
      <c r="AM27">
        <f t="shared" si="47"/>
        <v>10501.8</v>
      </c>
      <c r="AN27">
        <f t="shared" si="48"/>
        <v>-341.29999999999927</v>
      </c>
      <c r="AO27" s="11">
        <f t="shared" si="49"/>
        <v>-3.147623834512264</v>
      </c>
      <c r="AP27" s="22" t="s">
        <v>44</v>
      </c>
      <c r="AQ27" s="184">
        <v>268767.40000000002</v>
      </c>
      <c r="AR27" s="304">
        <v>318290.8</v>
      </c>
      <c r="AS27" s="185">
        <v>179178.2</v>
      </c>
      <c r="AT27" s="305">
        <v>212193.8</v>
      </c>
      <c r="AU27">
        <f t="shared" si="50"/>
        <v>447945.60000000003</v>
      </c>
      <c r="AV27">
        <f t="shared" si="50"/>
        <v>530484.6</v>
      </c>
      <c r="AW27" s="13">
        <f t="shared" si="51"/>
        <v>0.18426121386168307</v>
      </c>
      <c r="AX27" s="2"/>
      <c r="AY27" s="14">
        <f t="shared" si="37"/>
        <v>406793.14</v>
      </c>
      <c r="AZ27" s="306">
        <v>80421.899999999994</v>
      </c>
      <c r="BA27" s="306">
        <v>36152.199999999997</v>
      </c>
      <c r="BB27" s="306">
        <v>266453.34000000003</v>
      </c>
      <c r="BC27" s="306">
        <v>23765.7</v>
      </c>
      <c r="BD27">
        <f t="shared" si="38"/>
        <v>258495.36000000002</v>
      </c>
      <c r="BE27" s="307">
        <v>40914.400000000001</v>
      </c>
      <c r="BF27" s="307">
        <v>24101.599999999999</v>
      </c>
      <c r="BG27" s="307">
        <v>177635.56000000003</v>
      </c>
      <c r="BH27" s="307">
        <v>15843.8</v>
      </c>
      <c r="BI27" s="14">
        <f t="shared" si="39"/>
        <v>304945.7</v>
      </c>
      <c r="BJ27" s="186">
        <v>70041.5</v>
      </c>
      <c r="BK27" s="186">
        <v>4453.2</v>
      </c>
      <c r="BL27" s="186">
        <v>230451</v>
      </c>
      <c r="BM27" s="73">
        <v>0</v>
      </c>
      <c r="BN27">
        <f t="shared" si="40"/>
        <v>192160.3</v>
      </c>
      <c r="BO27" s="187">
        <v>35554.5</v>
      </c>
      <c r="BP27" s="187">
        <v>2968.8</v>
      </c>
      <c r="BQ27" s="187">
        <v>153637</v>
      </c>
      <c r="BR27" s="74">
        <v>0</v>
      </c>
      <c r="BS27">
        <f t="shared" si="26"/>
        <v>665288.5</v>
      </c>
      <c r="BT27" s="14">
        <f t="shared" si="27"/>
        <v>665288.5</v>
      </c>
      <c r="BU27" s="7">
        <f t="shared" si="28"/>
        <v>121336.29999999999</v>
      </c>
      <c r="BV27" s="15">
        <f t="shared" si="29"/>
        <v>60253.799999999996</v>
      </c>
      <c r="BW27" s="15">
        <f t="shared" si="30"/>
        <v>444088.9</v>
      </c>
      <c r="BX27" s="1">
        <f t="shared" si="31"/>
        <v>39609.5</v>
      </c>
      <c r="BY27">
        <f t="shared" si="41"/>
        <v>497106</v>
      </c>
      <c r="BZ27">
        <f t="shared" si="32"/>
        <v>105596</v>
      </c>
      <c r="CA27">
        <f t="shared" si="33"/>
        <v>7422</v>
      </c>
      <c r="CB27">
        <f t="shared" si="34"/>
        <v>384088</v>
      </c>
      <c r="CC27">
        <f t="shared" si="35"/>
        <v>0</v>
      </c>
    </row>
    <row r="28" spans="1:81" ht="26.45" customHeight="1" thickBot="1">
      <c r="A28" s="424">
        <v>22</v>
      </c>
      <c r="B28" s="399" t="s">
        <v>45</v>
      </c>
      <c r="C28" s="400">
        <f t="shared" si="83"/>
        <v>2417.9</v>
      </c>
      <c r="D28" s="401">
        <f t="shared" si="84"/>
        <v>2623.6</v>
      </c>
      <c r="E28" s="402">
        <f t="shared" si="85"/>
        <v>8.5073824393068292E-2</v>
      </c>
      <c r="F28" s="403">
        <f t="shared" si="86"/>
        <v>13552</v>
      </c>
      <c r="G28" s="404">
        <f t="shared" si="87"/>
        <v>12123.9</v>
      </c>
      <c r="H28" s="405">
        <f t="shared" si="88"/>
        <v>-0.10537927981109801</v>
      </c>
      <c r="I28" s="406">
        <f t="shared" si="89"/>
        <v>122102.6</v>
      </c>
      <c r="J28" s="407">
        <f t="shared" si="6"/>
        <v>0.15251367224001977</v>
      </c>
      <c r="K28" s="406">
        <f t="shared" si="7"/>
        <v>123398.6</v>
      </c>
      <c r="L28" s="423">
        <f t="shared" si="92"/>
        <v>0.18922133067088642</v>
      </c>
      <c r="M28" s="410">
        <f t="shared" si="9"/>
        <v>22008.5</v>
      </c>
      <c r="N28" s="411">
        <f t="shared" si="10"/>
        <v>0.26402090572322889</v>
      </c>
      <c r="O28" s="412">
        <f t="shared" si="11"/>
        <v>399.4</v>
      </c>
      <c r="P28" s="412">
        <f t="shared" si="54"/>
        <v>0</v>
      </c>
      <c r="Q28" s="413">
        <f t="shared" si="12"/>
        <v>100990.7</v>
      </c>
      <c r="R28" s="423">
        <f t="shared" si="78"/>
        <v>0.17809406489213023</v>
      </c>
      <c r="S28" s="415">
        <f t="shared" si="90"/>
        <v>1.0106140245989848</v>
      </c>
      <c r="T28" s="416">
        <f t="shared" si="91"/>
        <v>0.18024595708854685</v>
      </c>
      <c r="U28" s="19"/>
      <c r="V28" s="23" t="s">
        <v>45</v>
      </c>
      <c r="W28" s="5"/>
      <c r="X28" s="116">
        <v>13552</v>
      </c>
      <c r="Y28" s="5">
        <f t="shared" si="36"/>
        <v>13552</v>
      </c>
      <c r="Z28" s="5"/>
      <c r="AA28" s="116">
        <v>12123.9</v>
      </c>
      <c r="AB28" s="5">
        <f t="shared" si="42"/>
        <v>12123.9</v>
      </c>
      <c r="AC28" s="5">
        <f t="shared" si="43"/>
        <v>-1428.1000000000004</v>
      </c>
      <c r="AD28" s="6">
        <f t="shared" si="44"/>
        <v>-0.10537927981109801</v>
      </c>
      <c r="AH28">
        <f t="shared" si="45"/>
        <v>0</v>
      </c>
      <c r="AI28" s="116">
        <v>2417.9</v>
      </c>
      <c r="AJ28" s="116">
        <v>2623.6</v>
      </c>
      <c r="AK28" s="1">
        <f t="shared" si="46"/>
        <v>205.69999999999982</v>
      </c>
      <c r="AL28">
        <f t="shared" si="47"/>
        <v>2417.9</v>
      </c>
      <c r="AM28">
        <f t="shared" si="47"/>
        <v>2623.6</v>
      </c>
      <c r="AN28">
        <f t="shared" si="48"/>
        <v>205.69999999999982</v>
      </c>
      <c r="AO28" s="11">
        <f t="shared" si="49"/>
        <v>8.5073824393068289</v>
      </c>
      <c r="AP28" s="23" t="s">
        <v>45</v>
      </c>
      <c r="AQ28" s="63"/>
      <c r="AR28" s="63"/>
      <c r="AS28" s="117">
        <v>105944.6</v>
      </c>
      <c r="AT28" s="117">
        <v>122102.6</v>
      </c>
      <c r="AU28">
        <f t="shared" si="50"/>
        <v>105944.6</v>
      </c>
      <c r="AV28">
        <f t="shared" si="50"/>
        <v>122102.6</v>
      </c>
      <c r="AW28" s="13">
        <f t="shared" si="51"/>
        <v>0.15251367224001977</v>
      </c>
      <c r="AX28" s="4"/>
      <c r="AY28" s="14">
        <f t="shared" si="37"/>
        <v>0</v>
      </c>
      <c r="AZ28" s="49"/>
      <c r="BA28" s="49"/>
      <c r="BB28" s="7"/>
      <c r="BC28" s="48"/>
      <c r="BD28">
        <f t="shared" si="38"/>
        <v>123398.6</v>
      </c>
      <c r="BE28" s="95">
        <v>22008.5</v>
      </c>
      <c r="BF28" s="95">
        <v>399.4</v>
      </c>
      <c r="BG28" s="7"/>
      <c r="BH28" s="96">
        <v>100990.7</v>
      </c>
      <c r="BI28" s="14">
        <f t="shared" si="39"/>
        <v>0</v>
      </c>
      <c r="BJ28" s="49"/>
      <c r="BK28" s="49"/>
      <c r="BL28" s="7"/>
      <c r="BM28" s="48"/>
      <c r="BN28">
        <f t="shared" si="40"/>
        <v>103764.20000000001</v>
      </c>
      <c r="BO28" s="95">
        <v>17411.5</v>
      </c>
      <c r="BP28" s="95">
        <v>628.9</v>
      </c>
      <c r="BQ28" s="7"/>
      <c r="BR28" s="96">
        <v>85723.8</v>
      </c>
      <c r="BS28">
        <f t="shared" si="26"/>
        <v>123398.6</v>
      </c>
      <c r="BT28" s="14">
        <f t="shared" si="27"/>
        <v>123398.6</v>
      </c>
      <c r="BU28" s="15">
        <f t="shared" si="28"/>
        <v>22008.5</v>
      </c>
      <c r="BV28" s="15">
        <f t="shared" si="29"/>
        <v>399.4</v>
      </c>
      <c r="BW28" s="15">
        <f t="shared" si="30"/>
        <v>0</v>
      </c>
      <c r="BX28" s="1">
        <f t="shared" si="31"/>
        <v>100990.7</v>
      </c>
      <c r="BY28">
        <f t="shared" si="41"/>
        <v>103764.20000000001</v>
      </c>
      <c r="BZ28">
        <f t="shared" si="32"/>
        <v>17411.5</v>
      </c>
      <c r="CA28">
        <f t="shared" si="33"/>
        <v>628.9</v>
      </c>
      <c r="CB28">
        <f t="shared" si="34"/>
        <v>0</v>
      </c>
      <c r="CC28">
        <f t="shared" si="35"/>
        <v>85723.8</v>
      </c>
    </row>
    <row r="29" spans="1:81" ht="25.15" customHeight="1" thickTop="1">
      <c r="A29" s="424">
        <v>23</v>
      </c>
      <c r="B29" s="441" t="s">
        <v>46</v>
      </c>
      <c r="C29" s="400">
        <f t="shared" si="83"/>
        <v>1967.4</v>
      </c>
      <c r="D29" s="464">
        <f t="shared" si="84"/>
        <v>2037.4</v>
      </c>
      <c r="E29" s="465">
        <f t="shared" si="85"/>
        <v>3.5579953237775741E-2</v>
      </c>
      <c r="F29" s="403">
        <f t="shared" si="86"/>
        <v>12470.6</v>
      </c>
      <c r="G29" s="466">
        <f t="shared" si="87"/>
        <v>13308</v>
      </c>
      <c r="H29" s="467">
        <f t="shared" si="88"/>
        <v>6.7149936651003134E-2</v>
      </c>
      <c r="I29" s="406">
        <f t="shared" si="89"/>
        <v>93303</v>
      </c>
      <c r="J29" s="468">
        <f t="shared" si="6"/>
        <v>0.2407445823891744</v>
      </c>
      <c r="K29" s="406">
        <f t="shared" si="7"/>
        <v>90332.3</v>
      </c>
      <c r="L29" s="469">
        <f t="shared" si="92"/>
        <v>0.2355111860632744</v>
      </c>
      <c r="M29" s="470">
        <f t="shared" si="9"/>
        <v>26196.2</v>
      </c>
      <c r="N29" s="471">
        <f t="shared" si="10"/>
        <v>-1.323288445239662E-2</v>
      </c>
      <c r="O29" s="472">
        <f t="shared" si="11"/>
        <v>2020.3</v>
      </c>
      <c r="P29" s="412">
        <f t="shared" si="54"/>
        <v>60332</v>
      </c>
      <c r="Q29" s="473">
        <f t="shared" si="12"/>
        <v>1783.8</v>
      </c>
      <c r="R29" s="469">
        <f t="shared" si="78"/>
        <v>-0.88846021572612166</v>
      </c>
      <c r="S29" s="415">
        <f t="shared" si="90"/>
        <v>0.96816072366376216</v>
      </c>
      <c r="T29" s="474">
        <f t="shared" si="91"/>
        <v>0.28076481999506986</v>
      </c>
      <c r="U29" s="18"/>
      <c r="V29" s="22" t="s">
        <v>46</v>
      </c>
      <c r="W29" s="5"/>
      <c r="X29" s="204">
        <v>12470.6</v>
      </c>
      <c r="Y29" s="5">
        <f t="shared" si="36"/>
        <v>12470.6</v>
      </c>
      <c r="Z29" s="5"/>
      <c r="AA29" s="84">
        <v>13308</v>
      </c>
      <c r="AB29" s="5">
        <f>Z29+AA29</f>
        <v>13308</v>
      </c>
      <c r="AC29" s="5">
        <f>AB29-Y29</f>
        <v>837.39999999999964</v>
      </c>
      <c r="AD29" s="6">
        <f>AC29/Y29</f>
        <v>6.7149936651003134E-2</v>
      </c>
      <c r="AH29">
        <f>AG29-AF29</f>
        <v>0</v>
      </c>
      <c r="AI29" s="84">
        <v>1967.4</v>
      </c>
      <c r="AJ29" s="264">
        <v>2037.4</v>
      </c>
      <c r="AK29" s="1">
        <f>AJ29-AI29</f>
        <v>70</v>
      </c>
      <c r="AL29">
        <f>AF29+AI29</f>
        <v>1967.4</v>
      </c>
      <c r="AM29">
        <f>AG29+AJ29</f>
        <v>2037.4</v>
      </c>
      <c r="AN29">
        <f>AM29-AL29</f>
        <v>70</v>
      </c>
      <c r="AO29" s="11">
        <f>(AN29/AL29)*100</f>
        <v>3.5579953237775741</v>
      </c>
      <c r="AP29" s="22" t="s">
        <v>46</v>
      </c>
      <c r="AQ29" s="63"/>
      <c r="AR29" s="63"/>
      <c r="AS29" s="205">
        <v>75199.199999999997</v>
      </c>
      <c r="AT29" s="265">
        <v>93303</v>
      </c>
      <c r="AU29">
        <f>AQ29+AS29</f>
        <v>75199.199999999997</v>
      </c>
      <c r="AV29">
        <f>AR29+AT29</f>
        <v>93303</v>
      </c>
      <c r="AW29" s="13">
        <f>(AV29-AU29)/AU29</f>
        <v>0.2407445823891744</v>
      </c>
      <c r="AX29" s="2"/>
      <c r="AY29" s="14">
        <f t="shared" si="37"/>
        <v>0</v>
      </c>
      <c r="AZ29" s="7"/>
      <c r="BA29" s="7"/>
      <c r="BB29" s="7"/>
      <c r="BC29" s="1"/>
      <c r="BD29">
        <f t="shared" si="38"/>
        <v>90332.3</v>
      </c>
      <c r="BE29" s="85">
        <v>26196.2</v>
      </c>
      <c r="BF29" s="86">
        <v>2020.3</v>
      </c>
      <c r="BG29" s="206">
        <v>60332</v>
      </c>
      <c r="BH29" s="206">
        <v>1783.8</v>
      </c>
      <c r="BI29" s="14">
        <f t="shared" si="39"/>
        <v>0</v>
      </c>
      <c r="BJ29" s="7"/>
      <c r="BK29" s="7"/>
      <c r="BL29" s="7"/>
      <c r="BM29" s="1"/>
      <c r="BN29">
        <f t="shared" si="40"/>
        <v>73113.3</v>
      </c>
      <c r="BO29" s="85">
        <v>26547.5</v>
      </c>
      <c r="BP29" s="86">
        <v>573.79999999999995</v>
      </c>
      <c r="BQ29" s="206">
        <v>29999.5</v>
      </c>
      <c r="BR29" s="87">
        <v>15992.5</v>
      </c>
      <c r="BS29">
        <f t="shared" si="26"/>
        <v>90332.3</v>
      </c>
      <c r="BT29" s="14">
        <f t="shared" si="27"/>
        <v>90332.3</v>
      </c>
      <c r="BU29" s="15">
        <f t="shared" si="28"/>
        <v>26196.2</v>
      </c>
      <c r="BV29" s="15">
        <f t="shared" si="29"/>
        <v>2020.3</v>
      </c>
      <c r="BW29" s="15">
        <f t="shared" si="30"/>
        <v>60332</v>
      </c>
      <c r="BX29" s="1">
        <f t="shared" si="31"/>
        <v>1783.8</v>
      </c>
      <c r="BY29">
        <f t="shared" si="41"/>
        <v>73113.3</v>
      </c>
      <c r="BZ29">
        <f t="shared" si="32"/>
        <v>26547.5</v>
      </c>
      <c r="CA29">
        <f t="shared" si="33"/>
        <v>573.79999999999995</v>
      </c>
      <c r="CB29">
        <f t="shared" si="34"/>
        <v>29999.5</v>
      </c>
      <c r="CC29">
        <f t="shared" si="35"/>
        <v>15992.5</v>
      </c>
    </row>
    <row r="30" spans="1:81" ht="24" customHeight="1" thickBot="1">
      <c r="A30" s="424">
        <v>24</v>
      </c>
      <c r="B30" s="399" t="s">
        <v>47</v>
      </c>
      <c r="C30" s="400"/>
      <c r="D30" s="475">
        <f t="shared" ref="D30" si="93">AG30+AJ30</f>
        <v>804.96500000000003</v>
      </c>
      <c r="E30" s="465"/>
      <c r="F30" s="403"/>
      <c r="G30" s="466">
        <f t="shared" ref="G30" si="94">Z30+AA30</f>
        <v>4283.1000000000004</v>
      </c>
      <c r="H30" s="467"/>
      <c r="I30" s="406">
        <f t="shared" ref="I30" si="95">AR30+AT30</f>
        <v>36451</v>
      </c>
      <c r="J30" s="468"/>
      <c r="K30" s="406">
        <f t="shared" ref="K30" si="96">AY30+BD30</f>
        <v>3884.3</v>
      </c>
      <c r="L30" s="469"/>
      <c r="M30" s="470">
        <f t="shared" ref="M30" si="97">AZ30+BE30</f>
        <v>3723</v>
      </c>
      <c r="N30" s="471"/>
      <c r="O30" s="472">
        <f t="shared" ref="O30" si="98">BA30+BF30</f>
        <v>161.30000000000001</v>
      </c>
      <c r="P30" s="412">
        <f t="shared" si="54"/>
        <v>0</v>
      </c>
      <c r="Q30" s="473">
        <f t="shared" ref="Q30" si="99">BC30+BH30</f>
        <v>0</v>
      </c>
      <c r="R30" s="469"/>
      <c r="S30" s="415">
        <f t="shared" ref="S30" si="100">K30/I30</f>
        <v>0.10656223423225701</v>
      </c>
      <c r="T30" s="474">
        <f t="shared" ref="T30" si="101">M30/I30</f>
        <v>0.10213711557981948</v>
      </c>
      <c r="U30" s="19"/>
      <c r="V30" s="23" t="s">
        <v>47</v>
      </c>
      <c r="W30" s="5"/>
      <c r="X30" s="101"/>
      <c r="Y30" s="5">
        <f t="shared" si="36"/>
        <v>0</v>
      </c>
      <c r="Z30" s="5"/>
      <c r="AA30" s="247">
        <v>4283.1000000000004</v>
      </c>
      <c r="AB30" s="5">
        <f>Z30+AA30</f>
        <v>4283.1000000000004</v>
      </c>
      <c r="AC30" s="5">
        <f>AB30-Y30</f>
        <v>4283.1000000000004</v>
      </c>
      <c r="AD30" s="6" t="e">
        <f>AC30/Y30</f>
        <v>#DIV/0!</v>
      </c>
      <c r="AH30">
        <f>AG30-AF30</f>
        <v>0</v>
      </c>
      <c r="AI30" s="102"/>
      <c r="AJ30" s="247">
        <v>804.96500000000003</v>
      </c>
      <c r="AK30" s="1">
        <f>AJ30-AI30</f>
        <v>804.96500000000003</v>
      </c>
      <c r="AL30">
        <f>AF30+AI30</f>
        <v>0</v>
      </c>
      <c r="AM30">
        <f>AG30+AJ30</f>
        <v>804.96500000000003</v>
      </c>
      <c r="AN30">
        <f>AM30-AL30</f>
        <v>804.96500000000003</v>
      </c>
      <c r="AO30" s="11" t="e">
        <f>(AN30/AL30)*100</f>
        <v>#DIV/0!</v>
      </c>
      <c r="AP30" s="23" t="s">
        <v>47</v>
      </c>
      <c r="AQ30" s="63"/>
      <c r="AR30" s="63"/>
      <c r="AS30" s="103"/>
      <c r="AT30" s="248">
        <v>36451</v>
      </c>
      <c r="AU30">
        <f>AQ30+AS30</f>
        <v>0</v>
      </c>
      <c r="AV30">
        <f>AR30+AT30</f>
        <v>36451</v>
      </c>
      <c r="AW30" s="13" t="e">
        <f>(AV30-AU30)/AU30</f>
        <v>#DIV/0!</v>
      </c>
      <c r="AX30" s="4"/>
      <c r="AY30" s="14">
        <f t="shared" si="37"/>
        <v>0</v>
      </c>
      <c r="AZ30" s="7"/>
      <c r="BA30" s="7"/>
      <c r="BB30" s="7"/>
      <c r="BC30" s="1"/>
      <c r="BD30">
        <f t="shared" si="38"/>
        <v>3884.3</v>
      </c>
      <c r="BE30" s="249">
        <v>3723</v>
      </c>
      <c r="BF30" s="249">
        <v>161.30000000000001</v>
      </c>
      <c r="BG30" s="251">
        <v>0</v>
      </c>
      <c r="BH30" s="250">
        <v>0</v>
      </c>
      <c r="BI30" s="14">
        <f t="shared" si="39"/>
        <v>0</v>
      </c>
      <c r="BJ30" s="7"/>
      <c r="BK30" s="7"/>
      <c r="BL30" s="7"/>
      <c r="BM30" s="1"/>
      <c r="BN30">
        <f t="shared" si="40"/>
        <v>0</v>
      </c>
      <c r="BO30" s="103"/>
      <c r="BP30" s="103"/>
      <c r="BQ30" s="15"/>
      <c r="BR30" s="104"/>
      <c r="BS30">
        <f t="shared" si="26"/>
        <v>3884.3</v>
      </c>
      <c r="BT30" s="14">
        <f t="shared" si="27"/>
        <v>3884.3</v>
      </c>
      <c r="BU30" s="15">
        <f t="shared" si="28"/>
        <v>3723</v>
      </c>
      <c r="BV30" s="15">
        <f t="shared" si="29"/>
        <v>161.30000000000001</v>
      </c>
      <c r="BW30" s="15">
        <f t="shared" si="30"/>
        <v>0</v>
      </c>
      <c r="BX30" s="1">
        <f t="shared" si="31"/>
        <v>0</v>
      </c>
      <c r="BY30">
        <f t="shared" si="41"/>
        <v>0</v>
      </c>
      <c r="BZ30">
        <f t="shared" si="32"/>
        <v>0</v>
      </c>
      <c r="CA30">
        <f t="shared" si="33"/>
        <v>0</v>
      </c>
      <c r="CB30">
        <f t="shared" si="34"/>
        <v>0</v>
      </c>
      <c r="CC30">
        <f t="shared" si="35"/>
        <v>0</v>
      </c>
    </row>
    <row r="31" spans="1:81" ht="21.6" customHeight="1" thickBot="1">
      <c r="A31" s="440">
        <v>25</v>
      </c>
      <c r="B31" s="441" t="s">
        <v>48</v>
      </c>
      <c r="C31" s="400">
        <f t="shared" si="83"/>
        <v>405.7</v>
      </c>
      <c r="D31" s="401">
        <f t="shared" si="84"/>
        <v>498.7</v>
      </c>
      <c r="E31" s="402">
        <f t="shared" si="85"/>
        <v>0.22923342371210254</v>
      </c>
      <c r="F31" s="403">
        <f t="shared" si="86"/>
        <v>4441.5</v>
      </c>
      <c r="G31" s="404">
        <f t="shared" si="87"/>
        <v>5392.5</v>
      </c>
      <c r="H31" s="405">
        <f t="shared" si="88"/>
        <v>0.21411685241472475</v>
      </c>
      <c r="I31" s="406">
        <f t="shared" si="89"/>
        <v>20895</v>
      </c>
      <c r="J31" s="407">
        <f t="shared" si="6"/>
        <v>0.38066604995374653</v>
      </c>
      <c r="K31" s="406">
        <f t="shared" si="7"/>
        <v>17558</v>
      </c>
      <c r="L31" s="423">
        <f t="shared" si="92"/>
        <v>4.3814279769335947E-2</v>
      </c>
      <c r="M31" s="410">
        <f t="shared" si="9"/>
        <v>5336</v>
      </c>
      <c r="N31" s="411">
        <f t="shared" si="10"/>
        <v>0.28920028992510266</v>
      </c>
      <c r="O31" s="412">
        <f t="shared" si="11"/>
        <v>3222</v>
      </c>
      <c r="P31" s="412">
        <f t="shared" si="54"/>
        <v>0</v>
      </c>
      <c r="Q31" s="413">
        <f t="shared" si="12"/>
        <v>9000</v>
      </c>
      <c r="R31" s="433">
        <f t="shared" si="78"/>
        <v>-0.21140483846942446</v>
      </c>
      <c r="S31" s="415">
        <f t="shared" si="90"/>
        <v>0.84029672170375691</v>
      </c>
      <c r="T31" s="416">
        <f t="shared" si="91"/>
        <v>0.255372098588179</v>
      </c>
      <c r="U31" s="18"/>
      <c r="V31" s="22" t="s">
        <v>48</v>
      </c>
      <c r="W31" s="5"/>
      <c r="X31" s="162">
        <v>4441.5</v>
      </c>
      <c r="Y31" s="5">
        <f t="shared" si="36"/>
        <v>4441.5</v>
      </c>
      <c r="Z31" s="5"/>
      <c r="AA31" s="162">
        <v>5392.5</v>
      </c>
      <c r="AB31" s="5">
        <f t="shared" si="42"/>
        <v>5392.5</v>
      </c>
      <c r="AC31" s="5">
        <f t="shared" si="43"/>
        <v>951</v>
      </c>
      <c r="AD31" s="6">
        <f t="shared" si="44"/>
        <v>0.21411685241472475</v>
      </c>
      <c r="AH31">
        <f t="shared" si="45"/>
        <v>0</v>
      </c>
      <c r="AI31" s="77">
        <v>405.7</v>
      </c>
      <c r="AJ31" s="77">
        <v>498.7</v>
      </c>
      <c r="AK31" s="1">
        <f t="shared" si="46"/>
        <v>93</v>
      </c>
      <c r="AL31">
        <f t="shared" si="47"/>
        <v>405.7</v>
      </c>
      <c r="AM31">
        <f t="shared" si="47"/>
        <v>498.7</v>
      </c>
      <c r="AN31">
        <f t="shared" si="48"/>
        <v>93</v>
      </c>
      <c r="AO31" s="11">
        <f t="shared" si="49"/>
        <v>22.923342371210254</v>
      </c>
      <c r="AP31" s="22" t="s">
        <v>48</v>
      </c>
      <c r="AQ31" s="63"/>
      <c r="AR31" s="63"/>
      <c r="AS31" s="163">
        <v>15134</v>
      </c>
      <c r="AT31" s="163">
        <v>20895</v>
      </c>
      <c r="AU31">
        <f t="shared" si="50"/>
        <v>15134</v>
      </c>
      <c r="AV31">
        <f t="shared" si="50"/>
        <v>20895</v>
      </c>
      <c r="AW31" s="13">
        <f t="shared" si="51"/>
        <v>0.38066604995374653</v>
      </c>
      <c r="AX31" s="2"/>
      <c r="AY31" s="14">
        <f t="shared" si="37"/>
        <v>0</v>
      </c>
      <c r="AZ31" s="7"/>
      <c r="BA31" s="7"/>
      <c r="BB31" s="7"/>
      <c r="BC31" s="1"/>
      <c r="BD31">
        <f t="shared" si="38"/>
        <v>17558</v>
      </c>
      <c r="BE31" s="164">
        <v>5336</v>
      </c>
      <c r="BF31" s="165">
        <v>3222</v>
      </c>
      <c r="BG31" s="7"/>
      <c r="BH31" s="165">
        <v>9000</v>
      </c>
      <c r="BI31" s="14">
        <f t="shared" si="39"/>
        <v>0</v>
      </c>
      <c r="BJ31" s="7"/>
      <c r="BK31" s="7"/>
      <c r="BL31" s="7"/>
      <c r="BM31" s="1"/>
      <c r="BN31">
        <f t="shared" si="40"/>
        <v>16821</v>
      </c>
      <c r="BO31" s="164">
        <v>4139</v>
      </c>
      <c r="BP31" s="165">
        <v>1269.3</v>
      </c>
      <c r="BQ31" s="7"/>
      <c r="BR31" s="165">
        <v>11412.7</v>
      </c>
      <c r="BS31">
        <f t="shared" si="26"/>
        <v>17558</v>
      </c>
      <c r="BT31" s="14">
        <f t="shared" si="27"/>
        <v>17558</v>
      </c>
      <c r="BU31" s="15">
        <f t="shared" si="28"/>
        <v>5336</v>
      </c>
      <c r="BV31" s="15">
        <f t="shared" si="29"/>
        <v>3222</v>
      </c>
      <c r="BW31" s="15">
        <f t="shared" si="30"/>
        <v>0</v>
      </c>
      <c r="BX31" s="1">
        <f t="shared" si="31"/>
        <v>9000</v>
      </c>
      <c r="BY31">
        <f t="shared" si="41"/>
        <v>16821</v>
      </c>
      <c r="BZ31">
        <f t="shared" si="32"/>
        <v>4139</v>
      </c>
      <c r="CA31">
        <f t="shared" si="33"/>
        <v>1269.3</v>
      </c>
      <c r="CB31">
        <f t="shared" si="34"/>
        <v>0</v>
      </c>
      <c r="CC31">
        <f t="shared" si="35"/>
        <v>11412.7</v>
      </c>
    </row>
    <row r="32" spans="1:81" ht="22.9" customHeight="1">
      <c r="A32" s="424">
        <v>26</v>
      </c>
      <c r="B32" s="399" t="s">
        <v>60</v>
      </c>
      <c r="C32" s="400">
        <f t="shared" si="83"/>
        <v>1589.1</v>
      </c>
      <c r="D32" s="401">
        <f t="shared" si="84"/>
        <v>1943</v>
      </c>
      <c r="E32" s="402">
        <f t="shared" si="85"/>
        <v>0.2227046756025424</v>
      </c>
      <c r="F32" s="403">
        <f t="shared" si="86"/>
        <v>6458.1</v>
      </c>
      <c r="G32" s="404">
        <f t="shared" si="87"/>
        <v>8554</v>
      </c>
      <c r="H32" s="405">
        <f t="shared" si="88"/>
        <v>0.324538176863164</v>
      </c>
      <c r="I32" s="406">
        <f t="shared" si="89"/>
        <v>77518.3</v>
      </c>
      <c r="J32" s="407">
        <f t="shared" si="6"/>
        <v>0.44577569469441664</v>
      </c>
      <c r="K32" s="406">
        <f t="shared" si="7"/>
        <v>32820.699999999997</v>
      </c>
      <c r="L32" s="423">
        <f t="shared" si="92"/>
        <v>0.32633539971065312</v>
      </c>
      <c r="M32" s="410">
        <f t="shared" si="9"/>
        <v>10775.8</v>
      </c>
      <c r="N32" s="411">
        <f t="shared" si="10"/>
        <v>0.30566696150537359</v>
      </c>
      <c r="O32" s="412">
        <f t="shared" si="11"/>
        <v>449</v>
      </c>
      <c r="P32" s="412">
        <f t="shared" si="54"/>
        <v>0</v>
      </c>
      <c r="Q32" s="413">
        <f t="shared" si="12"/>
        <v>21595.9</v>
      </c>
      <c r="R32" s="423">
        <f>(Q32-CC32)/CC32</f>
        <v>0.33519843208052297</v>
      </c>
      <c r="S32" s="415">
        <f t="shared" si="90"/>
        <v>0.42339292786348509</v>
      </c>
      <c r="T32" s="416">
        <f t="shared" si="91"/>
        <v>0.13900975640590671</v>
      </c>
      <c r="U32" s="19"/>
      <c r="V32" s="23" t="s">
        <v>60</v>
      </c>
      <c r="W32" s="5"/>
      <c r="X32" s="143">
        <v>6458.1</v>
      </c>
      <c r="Y32" s="5">
        <f t="shared" si="36"/>
        <v>6458.1</v>
      </c>
      <c r="Z32" s="5"/>
      <c r="AA32" s="130">
        <v>8554</v>
      </c>
      <c r="AB32" s="5">
        <f t="shared" si="42"/>
        <v>8554</v>
      </c>
      <c r="AC32" s="5">
        <f t="shared" si="43"/>
        <v>2095.8999999999996</v>
      </c>
      <c r="AD32" s="6">
        <f t="shared" si="44"/>
        <v>0.324538176863164</v>
      </c>
      <c r="AH32">
        <f t="shared" si="45"/>
        <v>0</v>
      </c>
      <c r="AI32" s="143">
        <v>1589.1</v>
      </c>
      <c r="AJ32" s="130">
        <v>1943</v>
      </c>
      <c r="AK32" s="1">
        <f t="shared" si="46"/>
        <v>353.90000000000009</v>
      </c>
      <c r="AL32">
        <f t="shared" si="47"/>
        <v>1589.1</v>
      </c>
      <c r="AM32">
        <f t="shared" si="47"/>
        <v>1943</v>
      </c>
      <c r="AN32">
        <f t="shared" si="48"/>
        <v>353.90000000000009</v>
      </c>
      <c r="AO32" s="11">
        <f t="shared" si="49"/>
        <v>22.270467560254239</v>
      </c>
      <c r="AP32" s="23" t="s">
        <v>60</v>
      </c>
      <c r="AQ32" s="63"/>
      <c r="AR32" s="63"/>
      <c r="AS32" s="105">
        <v>53617.1</v>
      </c>
      <c r="AT32" s="314">
        <v>77518.3</v>
      </c>
      <c r="AU32">
        <f t="shared" si="50"/>
        <v>53617.1</v>
      </c>
      <c r="AV32">
        <f t="shared" si="50"/>
        <v>77518.3</v>
      </c>
      <c r="AW32" s="13">
        <f t="shared" si="51"/>
        <v>0.44577569469441664</v>
      </c>
      <c r="AX32" s="4"/>
      <c r="AY32" s="14">
        <f t="shared" si="37"/>
        <v>0</v>
      </c>
      <c r="AZ32" s="7"/>
      <c r="BA32" s="7"/>
      <c r="BB32" s="7"/>
      <c r="BC32" s="1"/>
      <c r="BD32">
        <f t="shared" si="38"/>
        <v>32820.699999999997</v>
      </c>
      <c r="BE32" s="315">
        <v>10775.8</v>
      </c>
      <c r="BF32" s="316">
        <v>449</v>
      </c>
      <c r="BG32" s="15"/>
      <c r="BH32" s="317">
        <v>21595.9</v>
      </c>
      <c r="BI32" s="14">
        <f t="shared" si="39"/>
        <v>0</v>
      </c>
      <c r="BJ32" s="7"/>
      <c r="BK32" s="7"/>
      <c r="BL32" s="7"/>
      <c r="BM32" s="1"/>
      <c r="BN32">
        <f t="shared" si="40"/>
        <v>24745.4</v>
      </c>
      <c r="BO32" s="106">
        <v>8253.1</v>
      </c>
      <c r="BP32" s="144">
        <v>318</v>
      </c>
      <c r="BQ32" s="15"/>
      <c r="BR32" s="145">
        <v>16174.3</v>
      </c>
      <c r="BS32">
        <f t="shared" si="26"/>
        <v>32820.699999999997</v>
      </c>
      <c r="BT32" s="14">
        <f t="shared" si="27"/>
        <v>32820.699999999997</v>
      </c>
      <c r="BU32" s="15">
        <f t="shared" si="28"/>
        <v>10775.8</v>
      </c>
      <c r="BV32" s="15">
        <f t="shared" si="29"/>
        <v>449</v>
      </c>
      <c r="BW32" s="15">
        <f t="shared" si="30"/>
        <v>0</v>
      </c>
      <c r="BX32" s="1">
        <f t="shared" si="31"/>
        <v>21595.9</v>
      </c>
      <c r="BY32">
        <f t="shared" si="41"/>
        <v>24745.4</v>
      </c>
      <c r="BZ32">
        <f t="shared" si="32"/>
        <v>8253.1</v>
      </c>
      <c r="CA32">
        <f t="shared" si="33"/>
        <v>318</v>
      </c>
      <c r="CB32">
        <f t="shared" si="34"/>
        <v>0</v>
      </c>
      <c r="CC32">
        <f t="shared" si="35"/>
        <v>16174.3</v>
      </c>
    </row>
    <row r="33" spans="1:81" ht="19.899999999999999" customHeight="1">
      <c r="A33" s="424">
        <v>27</v>
      </c>
      <c r="B33" s="399" t="s">
        <v>49</v>
      </c>
      <c r="C33" s="400">
        <f t="shared" si="83"/>
        <v>1372.6</v>
      </c>
      <c r="D33" s="401">
        <f t="shared" si="84"/>
        <v>1552.2</v>
      </c>
      <c r="E33" s="402">
        <f t="shared" si="85"/>
        <v>0.13084656855602517</v>
      </c>
      <c r="F33" s="403">
        <f t="shared" si="86"/>
        <v>5885.2</v>
      </c>
      <c r="G33" s="404">
        <f t="shared" si="87"/>
        <v>6323.7</v>
      </c>
      <c r="H33" s="405">
        <f t="shared" si="88"/>
        <v>7.4508937674165707E-2</v>
      </c>
      <c r="I33" s="406">
        <f t="shared" si="89"/>
        <v>82056.7</v>
      </c>
      <c r="J33" s="407">
        <f t="shared" si="6"/>
        <v>0.16486001527467448</v>
      </c>
      <c r="K33" s="406">
        <f t="shared" si="7"/>
        <v>73976.200000000012</v>
      </c>
      <c r="L33" s="423">
        <f t="shared" si="92"/>
        <v>0.28843380544660341</v>
      </c>
      <c r="M33" s="410">
        <f t="shared" si="9"/>
        <v>18542.400000000001</v>
      </c>
      <c r="N33" s="411">
        <f t="shared" si="10"/>
        <v>0.11244832944366803</v>
      </c>
      <c r="O33" s="412">
        <f t="shared" si="11"/>
        <v>3559.4</v>
      </c>
      <c r="P33" s="412">
        <f t="shared" si="54"/>
        <v>0</v>
      </c>
      <c r="Q33" s="413">
        <f t="shared" si="12"/>
        <v>51874.400000000001</v>
      </c>
      <c r="R33" s="423">
        <f>(Q33-CC33)/CC33</f>
        <v>0.38336160090456223</v>
      </c>
      <c r="S33" s="415">
        <f t="shared" si="90"/>
        <v>0.90152540865036024</v>
      </c>
      <c r="T33" s="416">
        <f t="shared" si="91"/>
        <v>0.22597057888021335</v>
      </c>
      <c r="U33" s="19"/>
      <c r="V33" s="23" t="s">
        <v>49</v>
      </c>
      <c r="W33" s="5"/>
      <c r="X33" s="212">
        <v>5885.2</v>
      </c>
      <c r="Y33" s="5">
        <f t="shared" si="36"/>
        <v>5885.2</v>
      </c>
      <c r="Z33" s="5"/>
      <c r="AA33" s="212">
        <v>6323.7</v>
      </c>
      <c r="AB33" s="5">
        <f t="shared" si="42"/>
        <v>6323.7</v>
      </c>
      <c r="AC33" s="5">
        <f t="shared" si="43"/>
        <v>438.5</v>
      </c>
      <c r="AD33" s="6">
        <f t="shared" si="44"/>
        <v>7.4508937674165707E-2</v>
      </c>
      <c r="AH33">
        <f t="shared" si="45"/>
        <v>0</v>
      </c>
      <c r="AI33" s="84">
        <v>1372.6</v>
      </c>
      <c r="AJ33" s="336">
        <v>1552.2</v>
      </c>
      <c r="AK33" s="1">
        <f t="shared" si="46"/>
        <v>179.60000000000014</v>
      </c>
      <c r="AL33">
        <f t="shared" si="47"/>
        <v>1372.6</v>
      </c>
      <c r="AM33">
        <f t="shared" si="47"/>
        <v>1552.2</v>
      </c>
      <c r="AN33">
        <f t="shared" si="48"/>
        <v>179.60000000000014</v>
      </c>
      <c r="AO33" s="11">
        <f t="shared" si="49"/>
        <v>13.084656855602518</v>
      </c>
      <c r="AP33" s="23" t="s">
        <v>49</v>
      </c>
      <c r="AQ33" s="63"/>
      <c r="AR33" s="63"/>
      <c r="AS33" s="213">
        <v>70443.399999999994</v>
      </c>
      <c r="AT33" s="213">
        <v>82056.7</v>
      </c>
      <c r="AU33">
        <f t="shared" si="50"/>
        <v>70443.399999999994</v>
      </c>
      <c r="AV33">
        <f t="shared" si="50"/>
        <v>82056.7</v>
      </c>
      <c r="AW33" s="13">
        <f t="shared" si="51"/>
        <v>0.16486001527467448</v>
      </c>
      <c r="AX33" s="2"/>
      <c r="AY33" s="14">
        <f t="shared" si="37"/>
        <v>0</v>
      </c>
      <c r="AZ33" s="7"/>
      <c r="BA33" s="7"/>
      <c r="BB33" s="7"/>
      <c r="BC33" s="1"/>
      <c r="BD33">
        <f t="shared" si="38"/>
        <v>73976.200000000012</v>
      </c>
      <c r="BE33" s="135">
        <v>18542.400000000001</v>
      </c>
      <c r="BF33" s="135">
        <v>3559.4</v>
      </c>
      <c r="BG33" s="15"/>
      <c r="BH33" s="214">
        <v>51874.400000000001</v>
      </c>
      <c r="BI33" s="14">
        <f t="shared" si="39"/>
        <v>0</v>
      </c>
      <c r="BJ33" s="7"/>
      <c r="BK33" s="7"/>
      <c r="BL33" s="7"/>
      <c r="BM33" s="1"/>
      <c r="BN33">
        <f t="shared" si="40"/>
        <v>57415.600000000006</v>
      </c>
      <c r="BO33" s="135">
        <v>16668.099999999999</v>
      </c>
      <c r="BP33" s="136">
        <v>3248.7</v>
      </c>
      <c r="BQ33" s="15"/>
      <c r="BR33" s="214">
        <v>37498.800000000003</v>
      </c>
      <c r="BS33">
        <f t="shared" si="26"/>
        <v>73976.200000000012</v>
      </c>
      <c r="BT33" s="14">
        <f t="shared" si="27"/>
        <v>73976.200000000012</v>
      </c>
      <c r="BU33" s="15">
        <f t="shared" si="28"/>
        <v>18542.400000000001</v>
      </c>
      <c r="BV33" s="15">
        <f t="shared" si="29"/>
        <v>3559.4</v>
      </c>
      <c r="BW33" s="15">
        <f t="shared" si="30"/>
        <v>0</v>
      </c>
      <c r="BX33" s="1">
        <f t="shared" si="31"/>
        <v>51874.400000000001</v>
      </c>
      <c r="BY33">
        <f t="shared" si="41"/>
        <v>57415.600000000006</v>
      </c>
      <c r="BZ33">
        <f t="shared" si="32"/>
        <v>16668.099999999999</v>
      </c>
      <c r="CA33">
        <f t="shared" si="33"/>
        <v>3248.7</v>
      </c>
      <c r="CB33">
        <f t="shared" si="34"/>
        <v>0</v>
      </c>
      <c r="CC33">
        <f t="shared" si="35"/>
        <v>37498.800000000003</v>
      </c>
    </row>
    <row r="34" spans="1:81" ht="24" customHeight="1">
      <c r="A34" s="424">
        <v>28</v>
      </c>
      <c r="B34" s="399" t="s">
        <v>50</v>
      </c>
      <c r="C34" s="400">
        <f t="shared" ref="C34:D38" si="102">AF34+AI34</f>
        <v>1578.7</v>
      </c>
      <c r="D34" s="401">
        <f t="shared" si="102"/>
        <v>1682.2</v>
      </c>
      <c r="E34" s="402">
        <f t="shared" ref="E34:E39" si="103">(D34-C34)/C34</f>
        <v>6.5560271109140436E-2</v>
      </c>
      <c r="F34" s="403">
        <f t="shared" ref="F34:F38" si="104">W34+X34</f>
        <v>18002</v>
      </c>
      <c r="G34" s="404">
        <f t="shared" ref="G34:G38" si="105">Z34+AA34</f>
        <v>21744</v>
      </c>
      <c r="H34" s="405">
        <f t="shared" ref="H34:H39" si="106">(G34-F34)/F34</f>
        <v>0.20786579268970115</v>
      </c>
      <c r="I34" s="406">
        <f t="shared" ref="I34:I38" si="107">AR34+AT34</f>
        <v>70986</v>
      </c>
      <c r="J34" s="407">
        <f t="shared" ref="J34:J39" si="108">(I34-AU34)/AU34</f>
        <v>0.12533291058972734</v>
      </c>
      <c r="K34" s="406">
        <f t="shared" si="7"/>
        <v>68295.3</v>
      </c>
      <c r="L34" s="423">
        <f t="shared" ref="L34:L39" si="109">(K34-BY34)/BY34</f>
        <v>9.1275586021763139E-2</v>
      </c>
      <c r="M34" s="410">
        <f t="shared" si="9"/>
        <v>15211</v>
      </c>
      <c r="N34" s="411">
        <f t="shared" ref="N34:N39" si="110">(M34-BZ34)/BZ34</f>
        <v>0.38596810933940773</v>
      </c>
      <c r="O34" s="412">
        <f t="shared" si="11"/>
        <v>456</v>
      </c>
      <c r="P34" s="412">
        <f t="shared" si="54"/>
        <v>0</v>
      </c>
      <c r="Q34" s="413">
        <f t="shared" si="12"/>
        <v>52628.3</v>
      </c>
      <c r="R34" s="423">
        <f t="shared" ref="R34:R39" si="111">(Q34-CC34)/CC34</f>
        <v>7.3345978136727094E-2</v>
      </c>
      <c r="S34" s="415">
        <f t="shared" ref="S34:S39" si="112">K34/I34</f>
        <v>0.96209534274363961</v>
      </c>
      <c r="T34" s="416">
        <f t="shared" ref="T34:T39" si="113">M34/I34</f>
        <v>0.21428168934719521</v>
      </c>
      <c r="U34" s="19"/>
      <c r="V34" s="23" t="s">
        <v>50</v>
      </c>
      <c r="W34" s="5"/>
      <c r="X34" s="143">
        <v>18002</v>
      </c>
      <c r="Y34" s="5">
        <f t="shared" si="36"/>
        <v>18002</v>
      </c>
      <c r="Z34" s="5"/>
      <c r="AA34" s="88">
        <v>21744</v>
      </c>
      <c r="AB34" s="5">
        <f t="shared" si="42"/>
        <v>21744</v>
      </c>
      <c r="AC34" s="5">
        <f t="shared" si="43"/>
        <v>3742</v>
      </c>
      <c r="AD34" s="6">
        <f t="shared" si="44"/>
        <v>0.20786579268970115</v>
      </c>
      <c r="AH34">
        <f t="shared" si="45"/>
        <v>0</v>
      </c>
      <c r="AI34" s="143">
        <v>1578.7</v>
      </c>
      <c r="AJ34" s="88">
        <v>1682.2</v>
      </c>
      <c r="AK34" s="1">
        <f t="shared" si="46"/>
        <v>103.5</v>
      </c>
      <c r="AL34">
        <f t="shared" si="47"/>
        <v>1578.7</v>
      </c>
      <c r="AM34">
        <f t="shared" si="47"/>
        <v>1682.2</v>
      </c>
      <c r="AN34">
        <f t="shared" si="48"/>
        <v>103.5</v>
      </c>
      <c r="AO34" s="11">
        <f t="shared" si="49"/>
        <v>6.5560271109140436</v>
      </c>
      <c r="AP34" s="23" t="s">
        <v>50</v>
      </c>
      <c r="AQ34" s="63"/>
      <c r="AR34" s="63"/>
      <c r="AS34" s="105">
        <v>63080</v>
      </c>
      <c r="AT34" s="89">
        <v>70986</v>
      </c>
      <c r="AU34">
        <f t="shared" si="50"/>
        <v>63080</v>
      </c>
      <c r="AV34">
        <f t="shared" si="50"/>
        <v>70986</v>
      </c>
      <c r="AW34" s="13">
        <f t="shared" si="51"/>
        <v>0.12533291058972734</v>
      </c>
      <c r="AX34" s="2"/>
      <c r="AY34" s="14">
        <f t="shared" si="37"/>
        <v>0</v>
      </c>
      <c r="AZ34" s="7"/>
      <c r="BA34" s="7"/>
      <c r="BB34" s="7"/>
      <c r="BC34" s="1"/>
      <c r="BD34">
        <f t="shared" si="38"/>
        <v>68295.3</v>
      </c>
      <c r="BE34" s="90">
        <v>15211</v>
      </c>
      <c r="BF34" s="194">
        <v>456</v>
      </c>
      <c r="BH34" s="266">
        <v>52628.3</v>
      </c>
      <c r="BI34" s="14">
        <f t="shared" si="39"/>
        <v>0</v>
      </c>
      <c r="BJ34" s="7"/>
      <c r="BK34" s="7"/>
      <c r="BL34" s="7"/>
      <c r="BM34" s="1"/>
      <c r="BN34">
        <f t="shared" si="40"/>
        <v>62583</v>
      </c>
      <c r="BO34" s="106">
        <v>10975</v>
      </c>
      <c r="BP34" s="107">
        <v>2576</v>
      </c>
      <c r="BR34" s="181">
        <v>49032</v>
      </c>
      <c r="BS34">
        <f t="shared" ref="BS34:BS38" si="114">AY34+BD34</f>
        <v>68295.3</v>
      </c>
      <c r="BT34" s="14">
        <f t="shared" si="27"/>
        <v>68295.3</v>
      </c>
      <c r="BU34" s="15">
        <f t="shared" si="28"/>
        <v>15211</v>
      </c>
      <c r="BV34" s="15">
        <f t="shared" si="29"/>
        <v>456</v>
      </c>
      <c r="BW34" s="15">
        <f t="shared" si="30"/>
        <v>0</v>
      </c>
      <c r="BX34" s="1">
        <f t="shared" si="31"/>
        <v>52628.3</v>
      </c>
      <c r="BY34">
        <f t="shared" si="41"/>
        <v>62583</v>
      </c>
      <c r="BZ34">
        <f>BJ34+BO34</f>
        <v>10975</v>
      </c>
      <c r="CA34">
        <f t="shared" ref="CA34:CB38" si="115">BK34+BP34</f>
        <v>2576</v>
      </c>
      <c r="CB34">
        <f t="shared" si="115"/>
        <v>0</v>
      </c>
      <c r="CC34">
        <f>BM34+BR34</f>
        <v>49032</v>
      </c>
    </row>
    <row r="35" spans="1:81" ht="21.6" customHeight="1">
      <c r="A35" s="440">
        <v>29</v>
      </c>
      <c r="B35" s="441" t="s">
        <v>61</v>
      </c>
      <c r="C35" s="425">
        <f t="shared" si="102"/>
        <v>3016.5</v>
      </c>
      <c r="D35" s="426">
        <f t="shared" si="102"/>
        <v>3032.8</v>
      </c>
      <c r="E35" s="427">
        <f t="shared" si="103"/>
        <v>5.4036134593072041E-3</v>
      </c>
      <c r="F35" s="428">
        <f t="shared" si="104"/>
        <v>20891.3</v>
      </c>
      <c r="G35" s="429">
        <f t="shared" si="105"/>
        <v>18333.599999999999</v>
      </c>
      <c r="H35" s="430">
        <f t="shared" si="106"/>
        <v>-0.1224289536792828</v>
      </c>
      <c r="I35" s="431">
        <f t="shared" si="107"/>
        <v>114053</v>
      </c>
      <c r="J35" s="432">
        <f t="shared" si="108"/>
        <v>5.9540818885992476E-2</v>
      </c>
      <c r="K35" s="431">
        <f t="shared" si="7"/>
        <v>112129</v>
      </c>
      <c r="L35" s="455">
        <f t="shared" si="109"/>
        <v>0.20465450076171196</v>
      </c>
      <c r="M35" s="434">
        <f t="shared" si="9"/>
        <v>19214.599999999999</v>
      </c>
      <c r="N35" s="457">
        <f t="shared" si="110"/>
        <v>-0.11707348454214621</v>
      </c>
      <c r="O35" s="412">
        <f t="shared" si="11"/>
        <v>28316.799999999999</v>
      </c>
      <c r="P35" s="412">
        <f t="shared" si="54"/>
        <v>15545.2</v>
      </c>
      <c r="Q35" s="413">
        <f t="shared" si="12"/>
        <v>49052.4</v>
      </c>
      <c r="R35" s="433">
        <f t="shared" si="111"/>
        <v>9.2121082583023817E-2</v>
      </c>
      <c r="S35" s="459">
        <f t="shared" si="112"/>
        <v>0.98313064978562603</v>
      </c>
      <c r="T35" s="460">
        <f t="shared" si="113"/>
        <v>0.16847079866377912</v>
      </c>
      <c r="U35" s="18"/>
      <c r="V35" s="22" t="s">
        <v>61</v>
      </c>
      <c r="W35" s="5"/>
      <c r="X35" s="88">
        <v>20891.3</v>
      </c>
      <c r="Y35" s="5">
        <f t="shared" si="36"/>
        <v>20891.3</v>
      </c>
      <c r="Z35" s="5"/>
      <c r="AA35" s="88">
        <v>18333.599999999999</v>
      </c>
      <c r="AB35" s="5">
        <f t="shared" si="42"/>
        <v>18333.599999999999</v>
      </c>
      <c r="AC35" s="5">
        <f t="shared" si="43"/>
        <v>-2557.7000000000007</v>
      </c>
      <c r="AD35" s="6">
        <f t="shared" si="44"/>
        <v>-0.1224289536792828</v>
      </c>
      <c r="AH35">
        <f t="shared" si="45"/>
        <v>0</v>
      </c>
      <c r="AI35" s="88">
        <v>3016.5</v>
      </c>
      <c r="AJ35" s="88">
        <v>3032.8</v>
      </c>
      <c r="AK35" s="1">
        <f t="shared" si="46"/>
        <v>16.300000000000182</v>
      </c>
      <c r="AL35">
        <f t="shared" si="47"/>
        <v>3016.5</v>
      </c>
      <c r="AM35">
        <f t="shared" si="47"/>
        <v>3032.8</v>
      </c>
      <c r="AN35">
        <f t="shared" si="48"/>
        <v>16.300000000000182</v>
      </c>
      <c r="AO35" s="11">
        <f t="shared" si="49"/>
        <v>0.54036134593072038</v>
      </c>
      <c r="AP35" s="22" t="s">
        <v>61</v>
      </c>
      <c r="AQ35" s="63"/>
      <c r="AR35" s="63"/>
      <c r="AS35" s="89">
        <v>107643.8</v>
      </c>
      <c r="AT35" s="89">
        <v>114053</v>
      </c>
      <c r="AU35">
        <f t="shared" si="50"/>
        <v>107643.8</v>
      </c>
      <c r="AV35">
        <f t="shared" si="50"/>
        <v>114053</v>
      </c>
      <c r="AW35" s="13">
        <f t="shared" si="51"/>
        <v>5.9540818885992476E-2</v>
      </c>
      <c r="AX35" s="2"/>
      <c r="AY35" s="14">
        <f t="shared" si="37"/>
        <v>0</v>
      </c>
      <c r="AZ35" s="7"/>
      <c r="BA35" s="7"/>
      <c r="BB35" s="7"/>
      <c r="BC35" s="1"/>
      <c r="BD35">
        <f t="shared" si="38"/>
        <v>112129</v>
      </c>
      <c r="BE35" s="90">
        <v>19214.599999999999</v>
      </c>
      <c r="BF35" s="194">
        <v>28316.799999999999</v>
      </c>
      <c r="BG35" s="172">
        <v>15545.2</v>
      </c>
      <c r="BH35" s="195">
        <v>49052.4</v>
      </c>
      <c r="BI35" s="14">
        <f t="shared" si="39"/>
        <v>0</v>
      </c>
      <c r="BJ35" s="7"/>
      <c r="BK35" s="7"/>
      <c r="BL35" s="7"/>
      <c r="BM35" s="1"/>
      <c r="BN35">
        <f t="shared" si="40"/>
        <v>93079.8</v>
      </c>
      <c r="BO35" s="90">
        <v>21762.400000000001</v>
      </c>
      <c r="BP35" s="194">
        <v>26402.6</v>
      </c>
      <c r="BR35" s="195">
        <v>44914.8</v>
      </c>
      <c r="BS35">
        <f t="shared" si="114"/>
        <v>112129</v>
      </c>
      <c r="BT35" s="14">
        <f t="shared" si="27"/>
        <v>112129</v>
      </c>
      <c r="BU35" s="15">
        <f t="shared" si="28"/>
        <v>19214.599999999999</v>
      </c>
      <c r="BV35" s="15">
        <f t="shared" si="29"/>
        <v>28316.799999999999</v>
      </c>
      <c r="BW35" s="15">
        <f t="shared" si="30"/>
        <v>15545.2</v>
      </c>
      <c r="BX35" s="1">
        <f t="shared" si="31"/>
        <v>49052.4</v>
      </c>
      <c r="BY35">
        <f t="shared" si="41"/>
        <v>93079.8</v>
      </c>
      <c r="BZ35">
        <f>BJ35+BO35</f>
        <v>21762.400000000001</v>
      </c>
      <c r="CA35">
        <f t="shared" si="115"/>
        <v>26402.6</v>
      </c>
      <c r="CB35">
        <f t="shared" si="115"/>
        <v>0</v>
      </c>
      <c r="CC35">
        <f>BM35+BR35</f>
        <v>44914.8</v>
      </c>
    </row>
    <row r="36" spans="1:81" ht="21.6" customHeight="1">
      <c r="A36" s="424">
        <v>30</v>
      </c>
      <c r="B36" s="399" t="s">
        <v>51</v>
      </c>
      <c r="C36" s="400">
        <f t="shared" si="102"/>
        <v>1480.7</v>
      </c>
      <c r="D36" s="401">
        <f t="shared" si="102"/>
        <v>1768.4</v>
      </c>
      <c r="E36" s="402">
        <f t="shared" si="103"/>
        <v>0.19429999324643751</v>
      </c>
      <c r="F36" s="403">
        <f t="shared" si="104"/>
        <v>6860.7</v>
      </c>
      <c r="G36" s="404">
        <f t="shared" si="105"/>
        <v>8218.5</v>
      </c>
      <c r="H36" s="405">
        <f t="shared" si="106"/>
        <v>0.19790983427347067</v>
      </c>
      <c r="I36" s="406">
        <f t="shared" si="107"/>
        <v>88792.7</v>
      </c>
      <c r="J36" s="407">
        <f t="shared" si="108"/>
        <v>0.22825580253334754</v>
      </c>
      <c r="K36" s="406">
        <f t="shared" si="7"/>
        <v>85790.599999999991</v>
      </c>
      <c r="L36" s="423">
        <f t="shared" si="109"/>
        <v>0.21530373881422654</v>
      </c>
      <c r="M36" s="410">
        <f t="shared" si="9"/>
        <v>10750.1</v>
      </c>
      <c r="N36" s="411">
        <f t="shared" si="110"/>
        <v>0.49423162459690884</v>
      </c>
      <c r="O36" s="412">
        <f t="shared" si="11"/>
        <v>1142.3</v>
      </c>
      <c r="P36" s="412">
        <f t="shared" si="54"/>
        <v>0</v>
      </c>
      <c r="Q36" s="413">
        <f t="shared" si="12"/>
        <v>73898.2</v>
      </c>
      <c r="R36" s="423">
        <f t="shared" si="111"/>
        <v>0.19330955268372002</v>
      </c>
      <c r="S36" s="415">
        <f t="shared" si="112"/>
        <v>0.96618978812447409</v>
      </c>
      <c r="T36" s="416">
        <f t="shared" si="113"/>
        <v>0.12106963748145963</v>
      </c>
      <c r="U36" s="19"/>
      <c r="V36" s="23" t="s">
        <v>51</v>
      </c>
      <c r="W36" s="5"/>
      <c r="X36" s="71">
        <v>6860.7</v>
      </c>
      <c r="Y36" s="5">
        <f t="shared" si="36"/>
        <v>6860.7</v>
      </c>
      <c r="Z36" s="5"/>
      <c r="AA36" s="269">
        <v>8218.5</v>
      </c>
      <c r="AB36" s="5">
        <f t="shared" si="42"/>
        <v>8218.5</v>
      </c>
      <c r="AC36" s="5">
        <f t="shared" si="43"/>
        <v>1357.8000000000002</v>
      </c>
      <c r="AD36" s="6">
        <f t="shared" si="44"/>
        <v>0.19790983427347067</v>
      </c>
      <c r="AH36">
        <f t="shared" si="45"/>
        <v>0</v>
      </c>
      <c r="AI36" s="71">
        <v>1480.7</v>
      </c>
      <c r="AJ36" s="269">
        <v>1768.4</v>
      </c>
      <c r="AK36" s="1">
        <f t="shared" si="46"/>
        <v>287.70000000000005</v>
      </c>
      <c r="AL36">
        <f t="shared" si="47"/>
        <v>1480.7</v>
      </c>
      <c r="AM36">
        <f t="shared" si="47"/>
        <v>1768.4</v>
      </c>
      <c r="AN36">
        <f t="shared" si="48"/>
        <v>287.70000000000005</v>
      </c>
      <c r="AO36" s="11">
        <f t="shared" si="49"/>
        <v>19.429999324643752</v>
      </c>
      <c r="AP36" s="23" t="s">
        <v>51</v>
      </c>
      <c r="AQ36" s="63"/>
      <c r="AR36" s="63"/>
      <c r="AS36" s="180">
        <v>72291.7</v>
      </c>
      <c r="AT36" s="270">
        <v>88792.7</v>
      </c>
      <c r="AU36">
        <f t="shared" si="50"/>
        <v>72291.7</v>
      </c>
      <c r="AV36">
        <f t="shared" si="50"/>
        <v>88792.7</v>
      </c>
      <c r="AW36" s="13">
        <f t="shared" si="51"/>
        <v>0.22825580253334754</v>
      </c>
      <c r="AX36" s="4"/>
      <c r="AY36" s="14">
        <f t="shared" si="37"/>
        <v>0</v>
      </c>
      <c r="AZ36" s="7"/>
      <c r="BA36" s="7"/>
      <c r="BB36" s="7"/>
      <c r="BC36" s="1"/>
      <c r="BD36">
        <f t="shared" si="38"/>
        <v>85790.599999999991</v>
      </c>
      <c r="BE36" s="271">
        <v>10750.1</v>
      </c>
      <c r="BF36" s="271">
        <v>1142.3</v>
      </c>
      <c r="BH36" s="269">
        <v>73898.2</v>
      </c>
      <c r="BI36" s="14">
        <f t="shared" si="39"/>
        <v>0</v>
      </c>
      <c r="BJ36" s="7"/>
      <c r="BK36" s="7"/>
      <c r="BL36" s="7"/>
      <c r="BM36" s="1"/>
      <c r="BN36">
        <f t="shared" si="40"/>
        <v>70591.899999999994</v>
      </c>
      <c r="BO36" s="70">
        <v>7194.4</v>
      </c>
      <c r="BP36" s="70">
        <v>1470.4</v>
      </c>
      <c r="BR36" s="71">
        <v>61927.1</v>
      </c>
      <c r="BS36">
        <f t="shared" si="114"/>
        <v>85790.599999999991</v>
      </c>
      <c r="BT36" s="14">
        <f t="shared" si="27"/>
        <v>85790.599999999991</v>
      </c>
      <c r="BU36" s="15">
        <f t="shared" si="28"/>
        <v>10750.1</v>
      </c>
      <c r="BV36" s="15">
        <f t="shared" si="29"/>
        <v>1142.3</v>
      </c>
      <c r="BW36" s="15">
        <f t="shared" si="30"/>
        <v>0</v>
      </c>
      <c r="BX36" s="1">
        <f t="shared" si="31"/>
        <v>73898.2</v>
      </c>
      <c r="BY36">
        <f t="shared" si="41"/>
        <v>70591.899999999994</v>
      </c>
      <c r="BZ36">
        <f>BJ36+BO36</f>
        <v>7194.4</v>
      </c>
      <c r="CA36">
        <f t="shared" si="115"/>
        <v>1470.4</v>
      </c>
      <c r="CB36">
        <f t="shared" si="115"/>
        <v>0</v>
      </c>
      <c r="CC36">
        <f>BM36+BR36</f>
        <v>61927.1</v>
      </c>
    </row>
    <row r="37" spans="1:81" ht="24" customHeight="1">
      <c r="A37" s="440">
        <v>31</v>
      </c>
      <c r="B37" s="441" t="s">
        <v>52</v>
      </c>
      <c r="C37" s="425">
        <f t="shared" si="102"/>
        <v>1947.5</v>
      </c>
      <c r="D37" s="426">
        <f t="shared" si="102"/>
        <v>2234.8000000000002</v>
      </c>
      <c r="E37" s="427">
        <f t="shared" si="103"/>
        <v>0.14752246469833127</v>
      </c>
      <c r="F37" s="428">
        <f t="shared" si="104"/>
        <v>8057.3</v>
      </c>
      <c r="G37" s="429">
        <f t="shared" si="105"/>
        <v>7073.8</v>
      </c>
      <c r="H37" s="430">
        <f t="shared" si="106"/>
        <v>-0.12206322217119879</v>
      </c>
      <c r="I37" s="431">
        <f t="shared" si="107"/>
        <v>117285.6</v>
      </c>
      <c r="J37" s="432">
        <f t="shared" si="108"/>
        <v>9.3612815396378474E-2</v>
      </c>
      <c r="K37" s="431">
        <f t="shared" si="7"/>
        <v>70892.7</v>
      </c>
      <c r="L37" s="433">
        <f t="shared" si="109"/>
        <v>-9.1928345896925209E-2</v>
      </c>
      <c r="M37" s="434">
        <f t="shared" si="9"/>
        <v>16109.5</v>
      </c>
      <c r="N37" s="435">
        <f t="shared" si="110"/>
        <v>0.15208576189488593</v>
      </c>
      <c r="O37" s="412">
        <f t="shared" si="11"/>
        <v>1189.8</v>
      </c>
      <c r="P37" s="412">
        <f t="shared" si="54"/>
        <v>0</v>
      </c>
      <c r="Q37" s="436">
        <f t="shared" si="12"/>
        <v>53593.4</v>
      </c>
      <c r="R37" s="433">
        <f t="shared" si="111"/>
        <v>-0.15147820882856325</v>
      </c>
      <c r="S37" s="438">
        <f t="shared" si="112"/>
        <v>0.60444504696228685</v>
      </c>
      <c r="T37" s="439">
        <f t="shared" si="113"/>
        <v>0.13735275259707927</v>
      </c>
      <c r="U37" s="18"/>
      <c r="V37" s="22" t="s">
        <v>52</v>
      </c>
      <c r="W37" s="5"/>
      <c r="X37" s="88">
        <v>8057.3</v>
      </c>
      <c r="Y37" s="5">
        <f t="shared" si="36"/>
        <v>8057.3</v>
      </c>
      <c r="Z37" s="5"/>
      <c r="AA37" s="93">
        <v>7073.8</v>
      </c>
      <c r="AB37" s="5">
        <f t="shared" si="42"/>
        <v>7073.8</v>
      </c>
      <c r="AC37" s="5">
        <f t="shared" si="43"/>
        <v>-983.5</v>
      </c>
      <c r="AD37" s="6">
        <f t="shared" si="44"/>
        <v>-0.12206322217119879</v>
      </c>
      <c r="AH37">
        <f t="shared" si="45"/>
        <v>0</v>
      </c>
      <c r="AI37" s="88">
        <v>1947.5</v>
      </c>
      <c r="AJ37" s="93">
        <v>2234.8000000000002</v>
      </c>
      <c r="AK37" s="1">
        <f t="shared" si="46"/>
        <v>287.30000000000018</v>
      </c>
      <c r="AL37">
        <f t="shared" si="47"/>
        <v>1947.5</v>
      </c>
      <c r="AM37">
        <f t="shared" si="47"/>
        <v>2234.8000000000002</v>
      </c>
      <c r="AN37">
        <f t="shared" si="48"/>
        <v>287.30000000000018</v>
      </c>
      <c r="AO37" s="11">
        <f t="shared" si="49"/>
        <v>14.752246469833127</v>
      </c>
      <c r="AP37" s="22" t="s">
        <v>52</v>
      </c>
      <c r="AQ37" s="63"/>
      <c r="AR37" s="63"/>
      <c r="AS37" s="89">
        <v>107246</v>
      </c>
      <c r="AT37" s="94">
        <v>117285.6</v>
      </c>
      <c r="AU37">
        <f t="shared" si="50"/>
        <v>107246</v>
      </c>
      <c r="AV37">
        <f t="shared" si="50"/>
        <v>117285.6</v>
      </c>
      <c r="AW37" s="13">
        <f t="shared" si="51"/>
        <v>9.3612815396378474E-2</v>
      </c>
      <c r="AX37" s="2"/>
      <c r="AY37" s="14">
        <f t="shared" si="37"/>
        <v>0</v>
      </c>
      <c r="AZ37" s="7"/>
      <c r="BA37" s="7"/>
      <c r="BB37" s="7"/>
      <c r="BC37" s="1"/>
      <c r="BD37">
        <f t="shared" si="38"/>
        <v>70892.7</v>
      </c>
      <c r="BE37" s="293">
        <v>16109.5</v>
      </c>
      <c r="BF37" s="95">
        <v>1189.8</v>
      </c>
      <c r="BH37" s="96">
        <v>53593.4</v>
      </c>
      <c r="BI37" s="14">
        <f t="shared" si="39"/>
        <v>0</v>
      </c>
      <c r="BJ37" s="7"/>
      <c r="BK37" s="7"/>
      <c r="BL37" s="7"/>
      <c r="BM37" s="1"/>
      <c r="BN37">
        <f t="shared" si="40"/>
        <v>78069.5</v>
      </c>
      <c r="BO37" s="90">
        <v>13982.9</v>
      </c>
      <c r="BP37" s="91">
        <v>925.7</v>
      </c>
      <c r="BR37" s="92">
        <v>63160.9</v>
      </c>
      <c r="BS37">
        <f t="shared" si="114"/>
        <v>70892.7</v>
      </c>
      <c r="BT37" s="14">
        <f t="shared" si="27"/>
        <v>70892.7</v>
      </c>
      <c r="BU37" s="15">
        <f t="shared" si="28"/>
        <v>16109.5</v>
      </c>
      <c r="BV37" s="15">
        <f t="shared" si="29"/>
        <v>1189.8</v>
      </c>
      <c r="BW37" s="15">
        <f t="shared" si="30"/>
        <v>0</v>
      </c>
      <c r="BX37" s="1">
        <f t="shared" si="31"/>
        <v>53593.4</v>
      </c>
      <c r="BY37">
        <f t="shared" si="41"/>
        <v>78069.5</v>
      </c>
      <c r="BZ37">
        <f>BJ37+BO37</f>
        <v>13982.9</v>
      </c>
      <c r="CA37">
        <f t="shared" si="115"/>
        <v>925.7</v>
      </c>
      <c r="CB37">
        <f t="shared" si="115"/>
        <v>0</v>
      </c>
      <c r="CC37">
        <f>BM37+BR37</f>
        <v>63160.9</v>
      </c>
    </row>
    <row r="38" spans="1:81" ht="24.6" customHeight="1" thickBot="1">
      <c r="A38" s="424">
        <v>32</v>
      </c>
      <c r="B38" s="476" t="s">
        <v>53</v>
      </c>
      <c r="C38" s="400">
        <f t="shared" si="102"/>
        <v>2633.5</v>
      </c>
      <c r="D38" s="401">
        <f t="shared" si="102"/>
        <v>2777.8</v>
      </c>
      <c r="E38" s="402">
        <f t="shared" si="103"/>
        <v>5.4794000379722874E-2</v>
      </c>
      <c r="F38" s="403">
        <f t="shared" si="104"/>
        <v>16562.5</v>
      </c>
      <c r="G38" s="404">
        <f t="shared" si="105"/>
        <v>16990.400000000001</v>
      </c>
      <c r="H38" s="405">
        <f t="shared" si="106"/>
        <v>2.5835471698113295E-2</v>
      </c>
      <c r="I38" s="406">
        <f t="shared" si="107"/>
        <v>107607</v>
      </c>
      <c r="J38" s="407">
        <f t="shared" si="108"/>
        <v>0.23028640027439548</v>
      </c>
      <c r="K38" s="406">
        <f t="shared" si="7"/>
        <v>92763</v>
      </c>
      <c r="L38" s="423">
        <f t="shared" si="109"/>
        <v>0.19324671983534861</v>
      </c>
      <c r="M38" s="410">
        <f t="shared" si="9"/>
        <v>28259</v>
      </c>
      <c r="N38" s="411">
        <f t="shared" si="110"/>
        <v>0.14585191793041927</v>
      </c>
      <c r="O38" s="412">
        <f t="shared" si="11"/>
        <v>4104</v>
      </c>
      <c r="P38" s="412">
        <f t="shared" si="54"/>
        <v>0</v>
      </c>
      <c r="Q38" s="413">
        <f t="shared" si="12"/>
        <v>60400</v>
      </c>
      <c r="R38" s="437">
        <f t="shared" si="111"/>
        <v>0.1984126984126984</v>
      </c>
      <c r="S38" s="415">
        <f t="shared" si="112"/>
        <v>0.86205358387465503</v>
      </c>
      <c r="T38" s="416">
        <f t="shared" si="113"/>
        <v>0.26261302703355732</v>
      </c>
      <c r="U38" s="19"/>
      <c r="V38" s="23" t="s">
        <v>53</v>
      </c>
      <c r="W38" s="5"/>
      <c r="X38" s="129">
        <v>16562.5</v>
      </c>
      <c r="Y38" s="5">
        <f t="shared" si="36"/>
        <v>16562.5</v>
      </c>
      <c r="Z38" s="5"/>
      <c r="AA38" s="129">
        <v>16990.400000000001</v>
      </c>
      <c r="AB38" s="5">
        <f t="shared" si="42"/>
        <v>16990.400000000001</v>
      </c>
      <c r="AC38" s="5">
        <f t="shared" si="43"/>
        <v>427.90000000000146</v>
      </c>
      <c r="AD38" s="6">
        <f t="shared" si="44"/>
        <v>2.5835471698113295E-2</v>
      </c>
      <c r="AH38">
        <f t="shared" si="45"/>
        <v>0</v>
      </c>
      <c r="AI38" s="130">
        <v>2633.5</v>
      </c>
      <c r="AJ38" s="129">
        <v>2777.8</v>
      </c>
      <c r="AK38" s="1">
        <f t="shared" si="46"/>
        <v>144.30000000000018</v>
      </c>
      <c r="AL38">
        <f t="shared" si="47"/>
        <v>2633.5</v>
      </c>
      <c r="AM38">
        <f t="shared" si="47"/>
        <v>2777.8</v>
      </c>
      <c r="AN38">
        <f t="shared" si="48"/>
        <v>144.30000000000018</v>
      </c>
      <c r="AO38" s="11">
        <f t="shared" si="49"/>
        <v>5.4794000379722876</v>
      </c>
      <c r="AP38" s="23" t="s">
        <v>53</v>
      </c>
      <c r="AQ38" s="63"/>
      <c r="AR38" s="63"/>
      <c r="AS38" s="131">
        <v>87465</v>
      </c>
      <c r="AT38" s="131">
        <v>107607</v>
      </c>
      <c r="AU38">
        <f t="shared" si="50"/>
        <v>87465</v>
      </c>
      <c r="AV38">
        <f t="shared" si="50"/>
        <v>107607</v>
      </c>
      <c r="AW38" s="13">
        <f t="shared" si="51"/>
        <v>0.23028640027439548</v>
      </c>
      <c r="AX38" s="4"/>
      <c r="AY38" s="14">
        <f t="shared" si="37"/>
        <v>0</v>
      </c>
      <c r="AZ38" s="7"/>
      <c r="BA38" s="7"/>
      <c r="BB38" s="7"/>
      <c r="BC38" s="1"/>
      <c r="BD38">
        <f t="shared" si="38"/>
        <v>92763</v>
      </c>
      <c r="BE38" s="132">
        <v>28259</v>
      </c>
      <c r="BF38" s="133">
        <v>4104</v>
      </c>
      <c r="BH38" s="129">
        <v>60400</v>
      </c>
      <c r="BI38" s="14">
        <f t="shared" si="39"/>
        <v>0</v>
      </c>
      <c r="BJ38" s="7"/>
      <c r="BK38" s="7"/>
      <c r="BL38" s="7"/>
      <c r="BM38" s="1"/>
      <c r="BN38">
        <f t="shared" si="40"/>
        <v>77740</v>
      </c>
      <c r="BO38" s="132">
        <v>24662</v>
      </c>
      <c r="BP38" s="133">
        <v>2678</v>
      </c>
      <c r="BR38" s="134">
        <v>50400</v>
      </c>
      <c r="BS38">
        <f t="shared" si="114"/>
        <v>92763</v>
      </c>
      <c r="BT38" s="14">
        <f t="shared" si="27"/>
        <v>92763</v>
      </c>
      <c r="BU38" s="15">
        <f t="shared" si="28"/>
        <v>28259</v>
      </c>
      <c r="BV38" s="15">
        <f t="shared" si="29"/>
        <v>4104</v>
      </c>
      <c r="BW38" s="15">
        <f t="shared" si="30"/>
        <v>0</v>
      </c>
      <c r="BX38" s="1">
        <f t="shared" si="31"/>
        <v>60400</v>
      </c>
      <c r="BY38">
        <f t="shared" si="41"/>
        <v>77740</v>
      </c>
      <c r="BZ38">
        <f>BJ38+BO38</f>
        <v>24662</v>
      </c>
      <c r="CA38">
        <f t="shared" si="115"/>
        <v>2678</v>
      </c>
      <c r="CB38">
        <f t="shared" si="115"/>
        <v>0</v>
      </c>
      <c r="CC38">
        <f>BM38+BR38</f>
        <v>50400</v>
      </c>
    </row>
    <row r="39" spans="1:81" ht="32.450000000000003" customHeight="1" thickBot="1">
      <c r="A39" s="3"/>
      <c r="B39" s="62" t="s">
        <v>65</v>
      </c>
      <c r="C39" s="54">
        <f>SUM(C7:C38)</f>
        <v>108396.064</v>
      </c>
      <c r="D39" s="54">
        <f>SUM(D7:D38)</f>
        <v>117481.94499999999</v>
      </c>
      <c r="E39" s="55">
        <f t="shared" si="103"/>
        <v>8.3821133948184634E-2</v>
      </c>
      <c r="F39" s="54">
        <f>SUM(F7:F38)</f>
        <v>645649.12999999989</v>
      </c>
      <c r="G39" s="54">
        <f>SUM(G7:G38)</f>
        <v>704242.81759999995</v>
      </c>
      <c r="H39" s="56">
        <f t="shared" si="106"/>
        <v>9.0751593826201044E-2</v>
      </c>
      <c r="I39" s="54">
        <f>SUM(I7:I38)</f>
        <v>6642298.6201500008</v>
      </c>
      <c r="J39" s="57">
        <f t="shared" si="108"/>
        <v>0.18333149326907691</v>
      </c>
      <c r="K39" s="54">
        <f>SUM(K7:K38)</f>
        <v>6589527.4906199994</v>
      </c>
      <c r="L39" s="58">
        <f t="shared" si="109"/>
        <v>0.25351291222656525</v>
      </c>
      <c r="M39" s="54">
        <f>SUM(M7:M38)</f>
        <v>1236008.1700000002</v>
      </c>
      <c r="N39" s="59">
        <f t="shared" si="110"/>
        <v>0.20955051051501519</v>
      </c>
      <c r="O39" s="54">
        <f>SUM(O7:O38)</f>
        <v>279169.8</v>
      </c>
      <c r="P39" s="54">
        <f>SUM(P7:P38)</f>
        <v>1491871.9000000001</v>
      </c>
      <c r="Q39" s="54">
        <f>SUM(Q7:Q38)</f>
        <v>3542868.1206199997</v>
      </c>
      <c r="R39" s="58">
        <f t="shared" si="111"/>
        <v>0.10573743424932423</v>
      </c>
      <c r="S39" s="60">
        <f t="shared" si="112"/>
        <v>0.99205529101478285</v>
      </c>
      <c r="T39" s="61">
        <f t="shared" si="113"/>
        <v>0.18608139150059588</v>
      </c>
      <c r="U39" s="38"/>
      <c r="W39" s="5">
        <f t="shared" ref="W39:X39" si="116">SUM(W7:W38)</f>
        <v>270617.81</v>
      </c>
      <c r="X39" s="5">
        <f t="shared" si="116"/>
        <v>375031.31999999995</v>
      </c>
      <c r="Y39" s="5">
        <f t="shared" ref="Y39:AB39" si="117">SUM(Y7:Y38)</f>
        <v>645649.12999999989</v>
      </c>
      <c r="Z39" s="5">
        <f t="shared" si="117"/>
        <v>281462.33469999995</v>
      </c>
      <c r="AA39" s="5">
        <f t="shared" si="117"/>
        <v>422780.48290000006</v>
      </c>
      <c r="AB39" s="5">
        <f t="shared" si="117"/>
        <v>704242.81759999995</v>
      </c>
      <c r="AC39" s="5">
        <f t="shared" si="43"/>
        <v>58593.687600000063</v>
      </c>
      <c r="AD39" s="6">
        <f t="shared" si="44"/>
        <v>9.0751593826201044E-2</v>
      </c>
      <c r="AF39" s="5">
        <f>SUM(AF7:AF38)</f>
        <v>40758.323999999993</v>
      </c>
      <c r="AG39" s="5">
        <f>SUM(AG7:AG38)</f>
        <v>41612.512000000002</v>
      </c>
      <c r="AH39">
        <f t="shared" si="45"/>
        <v>854.1880000000092</v>
      </c>
      <c r="AI39" s="5">
        <f>SUM(AI7:AI38)</f>
        <v>67637.739999999991</v>
      </c>
      <c r="AJ39" s="5">
        <f>SUM(AJ7:AJ38)</f>
        <v>75869.43299999999</v>
      </c>
      <c r="AK39" s="10">
        <f t="shared" si="46"/>
        <v>8231.6929999999993</v>
      </c>
      <c r="AL39" s="5">
        <f>SUM(AL7:AL38)</f>
        <v>108396.064</v>
      </c>
      <c r="AM39" s="5">
        <f>SUM(AM7:AM38)</f>
        <v>117481.94499999999</v>
      </c>
      <c r="AN39">
        <f t="shared" si="48"/>
        <v>9085.8809999999939</v>
      </c>
      <c r="AO39" s="11">
        <f t="shared" si="49"/>
        <v>8.3821133948184627</v>
      </c>
      <c r="AQ39" s="54">
        <f>SUM(AQ7:AQ38)</f>
        <v>2429643.6536680409</v>
      </c>
      <c r="AR39" s="54">
        <f>SUM(AR7:AR38)</f>
        <v>2722530.6824572589</v>
      </c>
      <c r="AS39" s="54">
        <f>SUM(AS7:AS38)</f>
        <v>3183575.1763319597</v>
      </c>
      <c r="AT39" s="54">
        <f>SUM(AT7:AT38)</f>
        <v>3919767.9376927409</v>
      </c>
      <c r="AU39">
        <f t="shared" si="50"/>
        <v>5613218.8300000001</v>
      </c>
      <c r="AV39">
        <f t="shared" si="50"/>
        <v>6642298.6201499999</v>
      </c>
      <c r="AW39" s="13">
        <f t="shared" si="51"/>
        <v>0.18333149326907675</v>
      </c>
      <c r="AY39" s="54">
        <f t="shared" ref="AY39:BS39" si="118">SUM(AY7:AY38)</f>
        <v>2818388.9547756929</v>
      </c>
      <c r="AZ39" s="54">
        <f t="shared" si="118"/>
        <v>512671.72899999993</v>
      </c>
      <c r="BA39" s="54">
        <f t="shared" si="118"/>
        <v>110614.52775196476</v>
      </c>
      <c r="BB39" s="54">
        <f t="shared" si="118"/>
        <v>685179.24</v>
      </c>
      <c r="BC39" s="54">
        <f t="shared" si="118"/>
        <v>1509923.4580237279</v>
      </c>
      <c r="BD39" s="54">
        <f t="shared" si="118"/>
        <v>3771138.5358443069</v>
      </c>
      <c r="BE39" s="54">
        <f t="shared" si="118"/>
        <v>723336.44099999999</v>
      </c>
      <c r="BF39" s="54">
        <f t="shared" si="118"/>
        <v>168555.27224803521</v>
      </c>
      <c r="BG39" s="54">
        <f t="shared" si="118"/>
        <v>806692.66</v>
      </c>
      <c r="BH39" s="54">
        <f t="shared" si="118"/>
        <v>2072554.1625962718</v>
      </c>
      <c r="BI39" s="54">
        <f t="shared" si="118"/>
        <v>2264492.0990928556</v>
      </c>
      <c r="BJ39" s="54">
        <f t="shared" si="118"/>
        <v>452494.74649383756</v>
      </c>
      <c r="BK39" s="54">
        <f t="shared" si="118"/>
        <v>64822.789234248856</v>
      </c>
      <c r="BL39" s="54">
        <f t="shared" si="118"/>
        <v>359595</v>
      </c>
      <c r="BM39" s="54">
        <f t="shared" si="118"/>
        <v>1387579.5633647691</v>
      </c>
      <c r="BN39" s="54">
        <f t="shared" si="118"/>
        <v>2992356.415467144</v>
      </c>
      <c r="BO39" s="54">
        <f t="shared" si="118"/>
        <v>569379.21350616252</v>
      </c>
      <c r="BP39" s="54">
        <f t="shared" si="118"/>
        <v>128074.04872575113</v>
      </c>
      <c r="BQ39" s="54">
        <f t="shared" si="118"/>
        <v>478405.5</v>
      </c>
      <c r="BR39" s="54">
        <f t="shared" si="118"/>
        <v>1816497.6532352308</v>
      </c>
      <c r="BS39" s="54">
        <f t="shared" si="118"/>
        <v>6589527.4906199994</v>
      </c>
      <c r="BT39" s="14">
        <f>AY39+BD39</f>
        <v>6589527.4906200003</v>
      </c>
      <c r="BU39" s="8">
        <f t="shared" ref="BU39:CC39" si="119">SUM(BU7:BU38)</f>
        <v>1236008.1700000002</v>
      </c>
      <c r="BV39" s="8">
        <f t="shared" si="119"/>
        <v>279169.8</v>
      </c>
      <c r="BW39" s="8">
        <f t="shared" si="119"/>
        <v>1491871.9000000001</v>
      </c>
      <c r="BX39" s="8">
        <f t="shared" si="119"/>
        <v>3582477.6206199997</v>
      </c>
      <c r="BY39">
        <f t="shared" si="119"/>
        <v>5256848.51456</v>
      </c>
      <c r="BZ39">
        <f t="shared" si="119"/>
        <v>1021873.96</v>
      </c>
      <c r="CA39">
        <f>SUM(CA7:CA38)</f>
        <v>192896.83796</v>
      </c>
      <c r="CB39">
        <f>SUM(CB7:CB38)</f>
        <v>838000.5</v>
      </c>
      <c r="CC39">
        <f t="shared" si="119"/>
        <v>3204077.2165999995</v>
      </c>
    </row>
    <row r="40" spans="1:81" ht="14.2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81" ht="23.45" customHeight="1">
      <c r="B41" s="344" t="s">
        <v>71</v>
      </c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Y41">
        <f>W39+X39</f>
        <v>645649.12999999989</v>
      </c>
      <c r="AB41">
        <f>Z39+AA39</f>
        <v>704242.81759999995</v>
      </c>
      <c r="AU41">
        <f>SUM(AU7:AU38)</f>
        <v>5613218.8299999991</v>
      </c>
      <c r="AV41">
        <f>SUM(AV7:AV38)</f>
        <v>6642298.6201500008</v>
      </c>
      <c r="AY41">
        <f>AZ39+BA39+BC39+BB39</f>
        <v>2818388.9547756929</v>
      </c>
      <c r="BD41">
        <f>BE39+BF39+BG39+BH39</f>
        <v>3771138.5358443069</v>
      </c>
      <c r="BI41">
        <f>BJ39+BK39+BL39+BM39</f>
        <v>2264492.0990928556</v>
      </c>
      <c r="BN41">
        <f>BO39+BP39+BQ39+BR39</f>
        <v>2992356.4154671445</v>
      </c>
      <c r="BT41">
        <f>SUM(BT7:BT38)</f>
        <v>6589527.4906199994</v>
      </c>
      <c r="BY41">
        <f>BI41+BN41</f>
        <v>5256848.51456</v>
      </c>
    </row>
    <row r="42" spans="1:81" ht="18">
      <c r="B42" s="242"/>
      <c r="C42" s="343" t="s">
        <v>72</v>
      </c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242"/>
      <c r="BY42">
        <f>BZ39+CA39+CB39+CC39</f>
        <v>5256848.5145599991</v>
      </c>
    </row>
    <row r="43" spans="1:81">
      <c r="BT43">
        <f>BU39+BV39+BW39+BX39</f>
        <v>6589527.4906200003</v>
      </c>
    </row>
    <row r="44" spans="1:81">
      <c r="K44" s="53"/>
    </row>
  </sheetData>
  <mergeCells count="53">
    <mergeCell ref="O5:O6"/>
    <mergeCell ref="P5:P6"/>
    <mergeCell ref="AF3:AO3"/>
    <mergeCell ref="AD4:AD6"/>
    <mergeCell ref="I3:J3"/>
    <mergeCell ref="AC5:AC6"/>
    <mergeCell ref="W4:AB4"/>
    <mergeCell ref="W5:Y5"/>
    <mergeCell ref="Z5:AB5"/>
    <mergeCell ref="AF4:AH4"/>
    <mergeCell ref="E4:E6"/>
    <mergeCell ref="F4:G4"/>
    <mergeCell ref="F5:G5"/>
    <mergeCell ref="J4:J6"/>
    <mergeCell ref="F3:H3"/>
    <mergeCell ref="BY5:CC5"/>
    <mergeCell ref="H4:H6"/>
    <mergeCell ref="I4:I6"/>
    <mergeCell ref="BS5:BS6"/>
    <mergeCell ref="M5:M6"/>
    <mergeCell ref="R5:R6"/>
    <mergeCell ref="L4:L6"/>
    <mergeCell ref="N5:N6"/>
    <mergeCell ref="AW3:AW6"/>
    <mergeCell ref="AQ4:AR4"/>
    <mergeCell ref="AS4:AT4"/>
    <mergeCell ref="AU4:AV4"/>
    <mergeCell ref="BI5:BM5"/>
    <mergeCell ref="AQ3:AV3"/>
    <mergeCell ref="BN5:BR5"/>
    <mergeCell ref="BI4:BR4"/>
    <mergeCell ref="BT5:BX5"/>
    <mergeCell ref="BD5:BH5"/>
    <mergeCell ref="AI4:AK4"/>
    <mergeCell ref="AL4:AO4"/>
    <mergeCell ref="AY5:BC5"/>
    <mergeCell ref="AY4:BH4"/>
    <mergeCell ref="C42:Q42"/>
    <mergeCell ref="B41:R41"/>
    <mergeCell ref="A1:T1"/>
    <mergeCell ref="A2:T2"/>
    <mergeCell ref="A3:A6"/>
    <mergeCell ref="M4:R4"/>
    <mergeCell ref="K3:R3"/>
    <mergeCell ref="C8:T8"/>
    <mergeCell ref="S3:T4"/>
    <mergeCell ref="S5:S6"/>
    <mergeCell ref="T5:T6"/>
    <mergeCell ref="Q5:Q6"/>
    <mergeCell ref="K4:K6"/>
    <mergeCell ref="B3:B6"/>
    <mergeCell ref="C3:E3"/>
    <mergeCell ref="C4:D5"/>
  </mergeCells>
  <phoneticPr fontId="2" type="noConversion"/>
  <pageMargins left="0.19685039370078741" right="0.19685039370078741" top="0.98425196850393704" bottom="0.39370078740157483" header="0.51181102362204722" footer="0.51181102362204722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user</cp:lastModifiedBy>
  <cp:lastPrinted>2018-11-12T13:32:24Z</cp:lastPrinted>
  <dcterms:created xsi:type="dcterms:W3CDTF">2012-02-13T15:26:14Z</dcterms:created>
  <dcterms:modified xsi:type="dcterms:W3CDTF">2021-11-18T07:15:58Z</dcterms:modified>
</cp:coreProperties>
</file>