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5192" windowHeight="9432"/>
  </bookViews>
  <sheets>
    <sheet name="Лист4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T8" i="4"/>
  <c r="R29"/>
  <c r="BI27"/>
  <c r="BC27"/>
  <c r="AV27"/>
  <c r="AT27"/>
  <c r="AD33"/>
  <c r="BL35" l="1"/>
  <c r="BI35"/>
  <c r="BH35"/>
  <c r="AV35"/>
  <c r="AL35"/>
  <c r="AC35"/>
  <c r="BK39"/>
  <c r="BE39"/>
  <c r="O37"/>
  <c r="O36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5"/>
  <c r="O14"/>
  <c r="O13"/>
  <c r="O12"/>
  <c r="O11"/>
  <c r="O10"/>
  <c r="O9"/>
  <c r="O8"/>
  <c r="O7"/>
  <c r="R9" l="1"/>
  <c r="R39" s="1"/>
  <c r="P35"/>
  <c r="O38" l="1"/>
  <c r="BM29"/>
  <c r="O16" l="1"/>
  <c r="BC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X38"/>
  <c r="BX37"/>
  <c r="BX36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G38"/>
  <c r="BG37"/>
  <c r="BG36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X35" l="1"/>
  <c r="BX39" s="1"/>
  <c r="O39" s="1"/>
  <c r="BI39"/>
  <c r="O35"/>
  <c r="BZ39"/>
  <c r="BG35"/>
  <c r="CE22"/>
  <c r="CD22"/>
  <c r="CC22"/>
  <c r="CA22"/>
  <c r="BY22"/>
  <c r="BW22"/>
  <c r="BQ22"/>
  <c r="CB22" s="1"/>
  <c r="BV22"/>
  <c r="AX22"/>
  <c r="AW22"/>
  <c r="AO22"/>
  <c r="AN22"/>
  <c r="AM22"/>
  <c r="AJ22"/>
  <c r="AD22"/>
  <c r="AA22"/>
  <c r="S22"/>
  <c r="P22"/>
  <c r="M22"/>
  <c r="N22" s="1"/>
  <c r="I22"/>
  <c r="G22"/>
  <c r="F22"/>
  <c r="D22"/>
  <c r="C22"/>
  <c r="CE15"/>
  <c r="CD15"/>
  <c r="CC15"/>
  <c r="CA15"/>
  <c r="BY15"/>
  <c r="BW15"/>
  <c r="BM15"/>
  <c r="CB15" s="1"/>
  <c r="BV15"/>
  <c r="AX15"/>
  <c r="AW15"/>
  <c r="AO15"/>
  <c r="AN15"/>
  <c r="AM15"/>
  <c r="AJ15"/>
  <c r="AD15"/>
  <c r="AA15"/>
  <c r="S15"/>
  <c r="P15"/>
  <c r="M15"/>
  <c r="N15" s="1"/>
  <c r="K15"/>
  <c r="I15"/>
  <c r="G15"/>
  <c r="F15"/>
  <c r="D15"/>
  <c r="C15"/>
  <c r="C7"/>
  <c r="C8"/>
  <c r="C9"/>
  <c r="C10"/>
  <c r="C11"/>
  <c r="AP15" l="1"/>
  <c r="AQ15" s="1"/>
  <c r="AE22"/>
  <c r="AF22" s="1"/>
  <c r="U15"/>
  <c r="H15"/>
  <c r="J22"/>
  <c r="H22"/>
  <c r="E22"/>
  <c r="L15"/>
  <c r="AE15"/>
  <c r="AF15" s="1"/>
  <c r="V22"/>
  <c r="Q15"/>
  <c r="BU15"/>
  <c r="AY22"/>
  <c r="V15"/>
  <c r="T15"/>
  <c r="E15"/>
  <c r="J15"/>
  <c r="AY15"/>
  <c r="Q22"/>
  <c r="AP22"/>
  <c r="AQ22" s="1"/>
  <c r="K22"/>
  <c r="BU22"/>
  <c r="BM26"/>
  <c r="L22" l="1"/>
  <c r="U22"/>
  <c r="AD38"/>
  <c r="BT39" l="1"/>
  <c r="BS39"/>
  <c r="BR39"/>
  <c r="BQ38"/>
  <c r="BQ37"/>
  <c r="BQ36"/>
  <c r="BQ35"/>
  <c r="BQ34"/>
  <c r="BQ33"/>
  <c r="BQ32"/>
  <c r="BQ31"/>
  <c r="BQ30"/>
  <c r="BQ29"/>
  <c r="BQ28"/>
  <c r="BQ26"/>
  <c r="BQ25"/>
  <c r="BQ24"/>
  <c r="BQ23"/>
  <c r="BQ21"/>
  <c r="BQ19"/>
  <c r="BQ18"/>
  <c r="BQ14"/>
  <c r="BQ13"/>
  <c r="BQ12"/>
  <c r="BQ10"/>
  <c r="BQ9"/>
  <c r="BQ7"/>
  <c r="BM25"/>
  <c r="BM24"/>
  <c r="BM20"/>
  <c r="BM18"/>
  <c r="BM13"/>
  <c r="BM12"/>
  <c r="BM11"/>
  <c r="BM10"/>
  <c r="BM9"/>
  <c r="AU39"/>
  <c r="Z39"/>
  <c r="Y39"/>
  <c r="AA38"/>
  <c r="AA37"/>
  <c r="AA36"/>
  <c r="AA35"/>
  <c r="AA34"/>
  <c r="AA33"/>
  <c r="AE33" s="1"/>
  <c r="AA32"/>
  <c r="AA31"/>
  <c r="AA30"/>
  <c r="AA29"/>
  <c r="AA28"/>
  <c r="AA27"/>
  <c r="AA26"/>
  <c r="AA25"/>
  <c r="AA24"/>
  <c r="AA23"/>
  <c r="AA21"/>
  <c r="AA20"/>
  <c r="AA19"/>
  <c r="AA18"/>
  <c r="AA17"/>
  <c r="AA16"/>
  <c r="AA14"/>
  <c r="AA13"/>
  <c r="AA12"/>
  <c r="AA11"/>
  <c r="AA10"/>
  <c r="AA9"/>
  <c r="AA8"/>
  <c r="AA7"/>
  <c r="BQ41" l="1"/>
  <c r="BQ39"/>
  <c r="AA39"/>
  <c r="S31"/>
  <c r="P31"/>
  <c r="M31"/>
  <c r="I31"/>
  <c r="G31"/>
  <c r="F31"/>
  <c r="D31"/>
  <c r="C31"/>
  <c r="D19"/>
  <c r="G19"/>
  <c r="BV7"/>
  <c r="BV16"/>
  <c r="BP39"/>
  <c r="BO39"/>
  <c r="BN39"/>
  <c r="BL39"/>
  <c r="BJ39"/>
  <c r="BH39"/>
  <c r="BV35"/>
  <c r="BV23"/>
  <c r="BU34"/>
  <c r="BF39"/>
  <c r="BD39"/>
  <c r="BB39"/>
  <c r="AV39"/>
  <c r="AT39"/>
  <c r="AS39"/>
  <c r="AL39"/>
  <c r="AK39"/>
  <c r="AI39"/>
  <c r="AH39"/>
  <c r="AC39"/>
  <c r="AB39"/>
  <c r="BU11"/>
  <c r="BW35"/>
  <c r="CB34"/>
  <c r="CB23"/>
  <c r="CE34"/>
  <c r="CD34"/>
  <c r="CC34"/>
  <c r="CA34"/>
  <c r="BY34"/>
  <c r="BW34"/>
  <c r="CE23"/>
  <c r="CD23"/>
  <c r="CC23"/>
  <c r="CA23"/>
  <c r="BY23"/>
  <c r="BW23"/>
  <c r="CE11"/>
  <c r="CD11"/>
  <c r="CC11"/>
  <c r="CA11"/>
  <c r="BY11"/>
  <c r="BW11"/>
  <c r="CB11"/>
  <c r="CE7"/>
  <c r="CD7"/>
  <c r="CC7"/>
  <c r="CA7"/>
  <c r="BY7"/>
  <c r="BW7"/>
  <c r="CB7"/>
  <c r="BG41" l="1"/>
  <c r="BA41"/>
  <c r="BM41"/>
  <c r="E31"/>
  <c r="V31"/>
  <c r="H31"/>
  <c r="BU23"/>
  <c r="BV34"/>
  <c r="AA41"/>
  <c r="BV11"/>
  <c r="AD41"/>
  <c r="BU7"/>
  <c r="CE29" l="1"/>
  <c r="CD29"/>
  <c r="CC29"/>
  <c r="CA29"/>
  <c r="BY29"/>
  <c r="BW29"/>
  <c r="AX29"/>
  <c r="AW29"/>
  <c r="AO29"/>
  <c r="AN29"/>
  <c r="AM29"/>
  <c r="AJ29"/>
  <c r="AD29"/>
  <c r="S29"/>
  <c r="P29"/>
  <c r="M29"/>
  <c r="I29"/>
  <c r="G29"/>
  <c r="F29"/>
  <c r="D29"/>
  <c r="C29"/>
  <c r="CE25"/>
  <c r="CD25"/>
  <c r="CC25"/>
  <c r="CA25"/>
  <c r="BY25"/>
  <c r="BW25"/>
  <c r="AX25"/>
  <c r="AW25"/>
  <c r="AO25"/>
  <c r="AN25"/>
  <c r="AM25"/>
  <c r="AJ25"/>
  <c r="AD25"/>
  <c r="S25"/>
  <c r="P25"/>
  <c r="M25"/>
  <c r="I25"/>
  <c r="G25"/>
  <c r="F25"/>
  <c r="D25"/>
  <c r="C25"/>
  <c r="CE30"/>
  <c r="CD30"/>
  <c r="CC30"/>
  <c r="CA30"/>
  <c r="BY30"/>
  <c r="BW30"/>
  <c r="BM30"/>
  <c r="AX30"/>
  <c r="AW30"/>
  <c r="AO30"/>
  <c r="AN30"/>
  <c r="AM30"/>
  <c r="AJ30"/>
  <c r="AD30"/>
  <c r="S30"/>
  <c r="P30"/>
  <c r="M30"/>
  <c r="I30"/>
  <c r="G30"/>
  <c r="F30"/>
  <c r="D30"/>
  <c r="C30"/>
  <c r="CE21"/>
  <c r="CD21"/>
  <c r="CC21"/>
  <c r="CA21"/>
  <c r="BY21"/>
  <c r="BW21"/>
  <c r="K21"/>
  <c r="AX21"/>
  <c r="AW21"/>
  <c r="AO21"/>
  <c r="AN21"/>
  <c r="AM21"/>
  <c r="AJ21"/>
  <c r="AD21"/>
  <c r="S21"/>
  <c r="P21"/>
  <c r="M21"/>
  <c r="I21"/>
  <c r="G21"/>
  <c r="F21"/>
  <c r="D21"/>
  <c r="C21"/>
  <c r="CE20"/>
  <c r="CD20"/>
  <c r="CC20"/>
  <c r="CA20"/>
  <c r="BY20"/>
  <c r="BW20"/>
  <c r="AX20"/>
  <c r="AW20"/>
  <c r="AO20"/>
  <c r="AN20"/>
  <c r="AM20"/>
  <c r="AJ20"/>
  <c r="AD20"/>
  <c r="S20"/>
  <c r="P20"/>
  <c r="M20"/>
  <c r="I20"/>
  <c r="G20"/>
  <c r="F20"/>
  <c r="D20"/>
  <c r="C20"/>
  <c r="CE19"/>
  <c r="CD19"/>
  <c r="CC19"/>
  <c r="CA19"/>
  <c r="BY19"/>
  <c r="BW19"/>
  <c r="AX19"/>
  <c r="AW19"/>
  <c r="AO19"/>
  <c r="AN19"/>
  <c r="AM19"/>
  <c r="AJ19"/>
  <c r="AD19"/>
  <c r="S19"/>
  <c r="P19"/>
  <c r="M19"/>
  <c r="I19"/>
  <c r="F19"/>
  <c r="C19"/>
  <c r="CE18"/>
  <c r="CD18"/>
  <c r="CC18"/>
  <c r="CA18"/>
  <c r="BY18"/>
  <c r="BW18"/>
  <c r="AX18"/>
  <c r="AW18"/>
  <c r="AO18"/>
  <c r="AN18"/>
  <c r="AM18"/>
  <c r="AJ18"/>
  <c r="AD18"/>
  <c r="S18"/>
  <c r="P18"/>
  <c r="M18"/>
  <c r="I18"/>
  <c r="G18"/>
  <c r="F18"/>
  <c r="D18"/>
  <c r="C18"/>
  <c r="CE17"/>
  <c r="CD17"/>
  <c r="CC17"/>
  <c r="CA17"/>
  <c r="BY17"/>
  <c r="BW17"/>
  <c r="AX17"/>
  <c r="AW17"/>
  <c r="AO17"/>
  <c r="AN17"/>
  <c r="AJ17"/>
  <c r="AD17"/>
  <c r="S17"/>
  <c r="P17"/>
  <c r="M17"/>
  <c r="I17"/>
  <c r="G17"/>
  <c r="F17"/>
  <c r="D17"/>
  <c r="C17"/>
  <c r="CE16"/>
  <c r="CD16"/>
  <c r="CC16"/>
  <c r="CA16"/>
  <c r="BY16"/>
  <c r="BW16"/>
  <c r="AX16"/>
  <c r="AW16"/>
  <c r="AO16"/>
  <c r="AN16"/>
  <c r="AM16"/>
  <c r="AJ16"/>
  <c r="AD16"/>
  <c r="S16"/>
  <c r="P16"/>
  <c r="M16"/>
  <c r="I16"/>
  <c r="G16"/>
  <c r="F16"/>
  <c r="D16"/>
  <c r="C16"/>
  <c r="AX11"/>
  <c r="AW11"/>
  <c r="AO11"/>
  <c r="AN11"/>
  <c r="AM11"/>
  <c r="AJ11"/>
  <c r="AD11"/>
  <c r="S11"/>
  <c r="P11"/>
  <c r="Q11" s="1"/>
  <c r="M11"/>
  <c r="N11" s="1"/>
  <c r="K11"/>
  <c r="I11"/>
  <c r="G11"/>
  <c r="F11"/>
  <c r="D11"/>
  <c r="AX23"/>
  <c r="AW23"/>
  <c r="AO23"/>
  <c r="AN23"/>
  <c r="AM23"/>
  <c r="AJ23"/>
  <c r="AD23"/>
  <c r="S23"/>
  <c r="T23" s="1"/>
  <c r="P23"/>
  <c r="Q23" s="1"/>
  <c r="M23"/>
  <c r="N23" s="1"/>
  <c r="K23"/>
  <c r="L23" s="1"/>
  <c r="I23"/>
  <c r="G23"/>
  <c r="F23"/>
  <c r="D23"/>
  <c r="C23"/>
  <c r="AX7"/>
  <c r="AW7"/>
  <c r="AO7"/>
  <c r="AN7"/>
  <c r="AM7"/>
  <c r="AJ7"/>
  <c r="AD7"/>
  <c r="S7"/>
  <c r="P7"/>
  <c r="Q7" s="1"/>
  <c r="M7"/>
  <c r="K7"/>
  <c r="I7"/>
  <c r="G7"/>
  <c r="F7"/>
  <c r="D7"/>
  <c r="CE8"/>
  <c r="CD8"/>
  <c r="CC8"/>
  <c r="CA8"/>
  <c r="BY8"/>
  <c r="BW8"/>
  <c r="BV8"/>
  <c r="AX8"/>
  <c r="AW8"/>
  <c r="AO8"/>
  <c r="AN8"/>
  <c r="AM8"/>
  <c r="AJ8"/>
  <c r="AD8"/>
  <c r="S8"/>
  <c r="P8"/>
  <c r="M8"/>
  <c r="I8"/>
  <c r="G8"/>
  <c r="F8"/>
  <c r="D8"/>
  <c r="AX34"/>
  <c r="AW34"/>
  <c r="AO34"/>
  <c r="AN34"/>
  <c r="AM34"/>
  <c r="AJ34"/>
  <c r="AD34"/>
  <c r="S34"/>
  <c r="T34" s="1"/>
  <c r="P34"/>
  <c r="Q34" s="1"/>
  <c r="M34"/>
  <c r="N34" s="1"/>
  <c r="K34"/>
  <c r="L34" s="1"/>
  <c r="I34"/>
  <c r="G34"/>
  <c r="F34"/>
  <c r="D34"/>
  <c r="C34"/>
  <c r="M35"/>
  <c r="S33"/>
  <c r="BV18" l="1"/>
  <c r="CB18"/>
  <c r="AP25"/>
  <c r="AQ25" s="1"/>
  <c r="AE29"/>
  <c r="AF29" s="1"/>
  <c r="H25"/>
  <c r="CB8"/>
  <c r="CB17"/>
  <c r="CB20"/>
  <c r="CB29"/>
  <c r="CB19"/>
  <c r="CB21"/>
  <c r="L21" s="1"/>
  <c r="CB16"/>
  <c r="CB30"/>
  <c r="CB25"/>
  <c r="T29"/>
  <c r="BU21"/>
  <c r="BV21"/>
  <c r="BU19"/>
  <c r="BV19"/>
  <c r="BU32"/>
  <c r="BV32"/>
  <c r="BV25"/>
  <c r="BU30"/>
  <c r="BV30"/>
  <c r="BU29"/>
  <c r="BV29"/>
  <c r="BU20"/>
  <c r="BV20"/>
  <c r="BU17"/>
  <c r="BV17"/>
  <c r="AY29"/>
  <c r="V29"/>
  <c r="K8"/>
  <c r="U8" s="1"/>
  <c r="K20"/>
  <c r="U20" s="1"/>
  <c r="N30"/>
  <c r="H29"/>
  <c r="N25"/>
  <c r="Q29"/>
  <c r="Q30"/>
  <c r="K29"/>
  <c r="U29" s="1"/>
  <c r="AE30"/>
  <c r="AF30" s="1"/>
  <c r="AP30"/>
  <c r="AQ30" s="1"/>
  <c r="E25"/>
  <c r="AY25"/>
  <c r="E29"/>
  <c r="J29"/>
  <c r="AP18"/>
  <c r="AQ18" s="1"/>
  <c r="T25"/>
  <c r="AP29"/>
  <c r="AQ29" s="1"/>
  <c r="N29"/>
  <c r="BU25"/>
  <c r="Q18"/>
  <c r="K18"/>
  <c r="U18" s="1"/>
  <c r="H19"/>
  <c r="AY19"/>
  <c r="J30"/>
  <c r="E21"/>
  <c r="U21"/>
  <c r="H30"/>
  <c r="J25"/>
  <c r="Q25"/>
  <c r="AY30"/>
  <c r="K25"/>
  <c r="V30"/>
  <c r="AE25"/>
  <c r="AF25" s="1"/>
  <c r="V25"/>
  <c r="K30"/>
  <c r="U30" s="1"/>
  <c r="T20"/>
  <c r="H21"/>
  <c r="V21"/>
  <c r="AY21"/>
  <c r="Q21"/>
  <c r="E30"/>
  <c r="T21"/>
  <c r="V20"/>
  <c r="AE20"/>
  <c r="AF20" s="1"/>
  <c r="AE19"/>
  <c r="AF19" s="1"/>
  <c r="AE21"/>
  <c r="AF21" s="1"/>
  <c r="AP21"/>
  <c r="AQ21" s="1"/>
  <c r="H18"/>
  <c r="H20"/>
  <c r="Q20"/>
  <c r="AP20"/>
  <c r="AQ20" s="1"/>
  <c r="AY20"/>
  <c r="J21"/>
  <c r="E20"/>
  <c r="J20"/>
  <c r="N20"/>
  <c r="N21"/>
  <c r="V18"/>
  <c r="Q19"/>
  <c r="V19"/>
  <c r="T19"/>
  <c r="K19"/>
  <c r="U19" s="1"/>
  <c r="J18"/>
  <c r="AE18"/>
  <c r="AF18" s="1"/>
  <c r="AY18"/>
  <c r="E19"/>
  <c r="J19"/>
  <c r="AP19"/>
  <c r="AQ19" s="1"/>
  <c r="N19"/>
  <c r="BU18"/>
  <c r="AY17"/>
  <c r="E18"/>
  <c r="N18"/>
  <c r="J11"/>
  <c r="H16"/>
  <c r="T16"/>
  <c r="AY16"/>
  <c r="V17"/>
  <c r="AE11"/>
  <c r="AF11" s="1"/>
  <c r="AP11"/>
  <c r="AQ11" s="1"/>
  <c r="E16"/>
  <c r="V16"/>
  <c r="AE16"/>
  <c r="AF16" s="1"/>
  <c r="T17"/>
  <c r="AE17"/>
  <c r="AF17" s="1"/>
  <c r="J17"/>
  <c r="K17"/>
  <c r="U17" s="1"/>
  <c r="AE23"/>
  <c r="AF23" s="1"/>
  <c r="H17"/>
  <c r="AP17"/>
  <c r="AQ17" s="1"/>
  <c r="BU16"/>
  <c r="Q16"/>
  <c r="E17"/>
  <c r="N17"/>
  <c r="Q17"/>
  <c r="K16"/>
  <c r="U16" s="1"/>
  <c r="N16"/>
  <c r="H11"/>
  <c r="AP16"/>
  <c r="AQ16" s="1"/>
  <c r="J16"/>
  <c r="AY11"/>
  <c r="V11"/>
  <c r="E11"/>
  <c r="U11"/>
  <c r="L11"/>
  <c r="H23"/>
  <c r="AY23"/>
  <c r="J23"/>
  <c r="U23"/>
  <c r="V23"/>
  <c r="AP23"/>
  <c r="AQ23" s="1"/>
  <c r="AP7"/>
  <c r="AQ7" s="1"/>
  <c r="E23"/>
  <c r="V7"/>
  <c r="E7"/>
  <c r="U7"/>
  <c r="Q8"/>
  <c r="H7"/>
  <c r="N7"/>
  <c r="J7"/>
  <c r="E8"/>
  <c r="L7"/>
  <c r="AE7"/>
  <c r="AF7" s="1"/>
  <c r="E34"/>
  <c r="H8"/>
  <c r="AY8"/>
  <c r="N8"/>
  <c r="H34"/>
  <c r="AE34"/>
  <c r="AF34" s="1"/>
  <c r="AP8"/>
  <c r="AQ8" s="1"/>
  <c r="AY7"/>
  <c r="J8"/>
  <c r="AE8"/>
  <c r="AF8" s="1"/>
  <c r="BU8"/>
  <c r="V8"/>
  <c r="V34"/>
  <c r="AY34"/>
  <c r="J34"/>
  <c r="U34"/>
  <c r="AP34"/>
  <c r="AQ34" s="1"/>
  <c r="CE38"/>
  <c r="CE37"/>
  <c r="CE36"/>
  <c r="CE35"/>
  <c r="T35" s="1"/>
  <c r="CE33"/>
  <c r="T33" s="1"/>
  <c r="CE32"/>
  <c r="CE31"/>
  <c r="CE28"/>
  <c r="CE27"/>
  <c r="CE26"/>
  <c r="CE24"/>
  <c r="CE14"/>
  <c r="CE13"/>
  <c r="CE12"/>
  <c r="CE10"/>
  <c r="CE9"/>
  <c r="CD38"/>
  <c r="CD37"/>
  <c r="CD36"/>
  <c r="CD35"/>
  <c r="Q35" s="1"/>
  <c r="CD33"/>
  <c r="CD32"/>
  <c r="CD31"/>
  <c r="Q31" s="1"/>
  <c r="CD28"/>
  <c r="CD27"/>
  <c r="CD26"/>
  <c r="CD24"/>
  <c r="CD14"/>
  <c r="CD13"/>
  <c r="CD12"/>
  <c r="CD10"/>
  <c r="CD9"/>
  <c r="CC38"/>
  <c r="CC37"/>
  <c r="CC36"/>
  <c r="CC35"/>
  <c r="N35" s="1"/>
  <c r="CC33"/>
  <c r="CC32"/>
  <c r="CC31"/>
  <c r="N31" s="1"/>
  <c r="CC28"/>
  <c r="CC27"/>
  <c r="CC26"/>
  <c r="CC24"/>
  <c r="CC14"/>
  <c r="CC13"/>
  <c r="CC12"/>
  <c r="CC10"/>
  <c r="CC9"/>
  <c r="CA38"/>
  <c r="CA37"/>
  <c r="CA36"/>
  <c r="CA35"/>
  <c r="CA33"/>
  <c r="CA32"/>
  <c r="CA31"/>
  <c r="CA28"/>
  <c r="CA27"/>
  <c r="CA26"/>
  <c r="CA24"/>
  <c r="CA14"/>
  <c r="CA13"/>
  <c r="CA12"/>
  <c r="CA10"/>
  <c r="CA9"/>
  <c r="BY38"/>
  <c r="BY37"/>
  <c r="BY36"/>
  <c r="BY35"/>
  <c r="BY33"/>
  <c r="BY32"/>
  <c r="BY31"/>
  <c r="BY28"/>
  <c r="BY27"/>
  <c r="BY26"/>
  <c r="BY24"/>
  <c r="BY14"/>
  <c r="BY13"/>
  <c r="BY12"/>
  <c r="BY10"/>
  <c r="BY9"/>
  <c r="BW38"/>
  <c r="BW37"/>
  <c r="BW36"/>
  <c r="BW33"/>
  <c r="BW32"/>
  <c r="BW31"/>
  <c r="BW28"/>
  <c r="BW27"/>
  <c r="BW26"/>
  <c r="BW24"/>
  <c r="BW14"/>
  <c r="BW13"/>
  <c r="BW12"/>
  <c r="BW10"/>
  <c r="BW9"/>
  <c r="L30" l="1"/>
  <c r="L18"/>
  <c r="L8"/>
  <c r="CE39"/>
  <c r="CC39"/>
  <c r="CD39"/>
  <c r="BY39"/>
  <c r="CA39"/>
  <c r="BW39"/>
  <c r="L17"/>
  <c r="L20"/>
  <c r="L29"/>
  <c r="U25"/>
  <c r="L25"/>
  <c r="L19"/>
  <c r="L16"/>
  <c r="BM28"/>
  <c r="BM31"/>
  <c r="BM32"/>
  <c r="BM33"/>
  <c r="BM35"/>
  <c r="BM36"/>
  <c r="BM37"/>
  <c r="BM38"/>
  <c r="BU35"/>
  <c r="K31"/>
  <c r="BV27"/>
  <c r="BV24"/>
  <c r="BV43" l="1"/>
  <c r="BV26"/>
  <c r="BM39"/>
  <c r="CB41" s="1"/>
  <c r="U31"/>
  <c r="BV12"/>
  <c r="CB36"/>
  <c r="CB33"/>
  <c r="CB31"/>
  <c r="L31" s="1"/>
  <c r="CB24"/>
  <c r="CB9"/>
  <c r="CB38"/>
  <c r="CB27"/>
  <c r="CB13"/>
  <c r="CB35"/>
  <c r="CB28"/>
  <c r="CB14"/>
  <c r="CB10"/>
  <c r="CB37"/>
  <c r="CB32"/>
  <c r="CB26"/>
  <c r="CB12"/>
  <c r="BU33"/>
  <c r="BV33"/>
  <c r="BU28"/>
  <c r="BV28"/>
  <c r="BU36"/>
  <c r="BV36"/>
  <c r="BV10"/>
  <c r="BV13"/>
  <c r="BU38"/>
  <c r="BV38"/>
  <c r="BU31"/>
  <c r="BV31"/>
  <c r="BU37"/>
  <c r="BV37"/>
  <c r="BV9"/>
  <c r="BA39"/>
  <c r="BU14"/>
  <c r="BV14"/>
  <c r="BG39"/>
  <c r="BU12"/>
  <c r="BU10"/>
  <c r="BU13"/>
  <c r="BU27"/>
  <c r="BU26"/>
  <c r="BU24"/>
  <c r="BU9"/>
  <c r="CB39" l="1"/>
  <c r="BV41"/>
  <c r="BV39"/>
  <c r="BU39"/>
  <c r="S38"/>
  <c r="T38" s="1"/>
  <c r="S37"/>
  <c r="T37" s="1"/>
  <c r="S36"/>
  <c r="T36" s="1"/>
  <c r="S32"/>
  <c r="T32" s="1"/>
  <c r="S28"/>
  <c r="T28" s="1"/>
  <c r="S27"/>
  <c r="T27" s="1"/>
  <c r="S26"/>
  <c r="T26" s="1"/>
  <c r="S24"/>
  <c r="T24" s="1"/>
  <c r="S14"/>
  <c r="S13"/>
  <c r="T13" s="1"/>
  <c r="S12"/>
  <c r="T12" s="1"/>
  <c r="S10"/>
  <c r="T10" s="1"/>
  <c r="S9"/>
  <c r="T9" s="1"/>
  <c r="P38"/>
  <c r="Q38" s="1"/>
  <c r="P37"/>
  <c r="Q37" s="1"/>
  <c r="P36"/>
  <c r="Q36" s="1"/>
  <c r="P33"/>
  <c r="Q33" s="1"/>
  <c r="P32"/>
  <c r="Q32" s="1"/>
  <c r="P28"/>
  <c r="Q28" s="1"/>
  <c r="P27"/>
  <c r="Q27" s="1"/>
  <c r="P26"/>
  <c r="Q26" s="1"/>
  <c r="P24"/>
  <c r="Q24" s="1"/>
  <c r="P14"/>
  <c r="Q14" s="1"/>
  <c r="P13"/>
  <c r="Q13" s="1"/>
  <c r="P12"/>
  <c r="Q12" s="1"/>
  <c r="P10"/>
  <c r="Q10" s="1"/>
  <c r="P9"/>
  <c r="Q9" s="1"/>
  <c r="M38"/>
  <c r="N38" s="1"/>
  <c r="M37"/>
  <c r="N37" s="1"/>
  <c r="M36"/>
  <c r="N36" s="1"/>
  <c r="M33"/>
  <c r="N33" s="1"/>
  <c r="M32"/>
  <c r="N32" s="1"/>
  <c r="M28"/>
  <c r="N28" s="1"/>
  <c r="M27"/>
  <c r="N27" s="1"/>
  <c r="M26"/>
  <c r="N26" s="1"/>
  <c r="M24"/>
  <c r="N24" s="1"/>
  <c r="M14"/>
  <c r="N14" s="1"/>
  <c r="M13"/>
  <c r="N13" s="1"/>
  <c r="M12"/>
  <c r="N12" s="1"/>
  <c r="M10"/>
  <c r="N10" s="1"/>
  <c r="M9"/>
  <c r="N9" s="1"/>
  <c r="K14"/>
  <c r="L14" s="1"/>
  <c r="K12"/>
  <c r="L12" s="1"/>
  <c r="K9"/>
  <c r="L9" s="1"/>
  <c r="I38"/>
  <c r="I37"/>
  <c r="I36"/>
  <c r="I35"/>
  <c r="V35" s="1"/>
  <c r="I33"/>
  <c r="I32"/>
  <c r="I28"/>
  <c r="I27"/>
  <c r="I26"/>
  <c r="I24"/>
  <c r="I14"/>
  <c r="I13"/>
  <c r="I12"/>
  <c r="I10"/>
  <c r="I9"/>
  <c r="AX38"/>
  <c r="AW38"/>
  <c r="AX37"/>
  <c r="AW37"/>
  <c r="AX36"/>
  <c r="AW36"/>
  <c r="AX35"/>
  <c r="AW35"/>
  <c r="AX33"/>
  <c r="AW33"/>
  <c r="AX32"/>
  <c r="AW32"/>
  <c r="AX31"/>
  <c r="AW31"/>
  <c r="J31" s="1"/>
  <c r="AX28"/>
  <c r="AW28"/>
  <c r="AX27"/>
  <c r="AW27"/>
  <c r="AX26"/>
  <c r="AW26"/>
  <c r="AX24"/>
  <c r="AW24"/>
  <c r="AX14"/>
  <c r="AW14"/>
  <c r="AX13"/>
  <c r="AW13"/>
  <c r="AX12"/>
  <c r="AW12"/>
  <c r="AX10"/>
  <c r="AW10"/>
  <c r="AX9"/>
  <c r="AW9"/>
  <c r="D38"/>
  <c r="D37"/>
  <c r="D36"/>
  <c r="D35"/>
  <c r="D33"/>
  <c r="D32"/>
  <c r="D28"/>
  <c r="D27"/>
  <c r="D26"/>
  <c r="D24"/>
  <c r="D14"/>
  <c r="D13"/>
  <c r="D12"/>
  <c r="D10"/>
  <c r="D9"/>
  <c r="C38"/>
  <c r="C37"/>
  <c r="C36"/>
  <c r="C35"/>
  <c r="C33"/>
  <c r="C32"/>
  <c r="C28"/>
  <c r="C27"/>
  <c r="C26"/>
  <c r="C24"/>
  <c r="C14"/>
  <c r="C13"/>
  <c r="C12"/>
  <c r="AO38"/>
  <c r="AN38"/>
  <c r="AM38"/>
  <c r="AJ38"/>
  <c r="AO37"/>
  <c r="AN37"/>
  <c r="AM37"/>
  <c r="AJ37"/>
  <c r="AO36"/>
  <c r="AN36"/>
  <c r="AM36"/>
  <c r="AJ36"/>
  <c r="AO35"/>
  <c r="AN35"/>
  <c r="AM35"/>
  <c r="AJ35"/>
  <c r="AO33"/>
  <c r="AN33"/>
  <c r="AM33"/>
  <c r="AJ33"/>
  <c r="AO32"/>
  <c r="AN32"/>
  <c r="AM32"/>
  <c r="AJ32"/>
  <c r="AO31"/>
  <c r="AN31"/>
  <c r="AM31"/>
  <c r="AJ31"/>
  <c r="AO28"/>
  <c r="AN28"/>
  <c r="AM28"/>
  <c r="AJ28"/>
  <c r="AO27"/>
  <c r="AN27"/>
  <c r="AM27"/>
  <c r="AJ27"/>
  <c r="AO26"/>
  <c r="AN26"/>
  <c r="AM26"/>
  <c r="AJ26"/>
  <c r="AO24"/>
  <c r="AN24"/>
  <c r="AM24"/>
  <c r="AJ24"/>
  <c r="AO14"/>
  <c r="AN14"/>
  <c r="AM14"/>
  <c r="AJ14"/>
  <c r="AO13"/>
  <c r="AN13"/>
  <c r="AM13"/>
  <c r="AJ13"/>
  <c r="AO12"/>
  <c r="AN12"/>
  <c r="AM12"/>
  <c r="AJ12"/>
  <c r="AO10"/>
  <c r="AN10"/>
  <c r="AM10"/>
  <c r="AJ10"/>
  <c r="AO9"/>
  <c r="AN9"/>
  <c r="AM9"/>
  <c r="AJ9"/>
  <c r="G38"/>
  <c r="G37"/>
  <c r="G36"/>
  <c r="G35"/>
  <c r="G33"/>
  <c r="G32"/>
  <c r="G28"/>
  <c r="G27"/>
  <c r="G26"/>
  <c r="G24"/>
  <c r="G14"/>
  <c r="G13"/>
  <c r="G12"/>
  <c r="G10"/>
  <c r="G9"/>
  <c r="F38"/>
  <c r="F37"/>
  <c r="F36"/>
  <c r="F35"/>
  <c r="F33"/>
  <c r="F32"/>
  <c r="F28"/>
  <c r="F27"/>
  <c r="F26"/>
  <c r="F24"/>
  <c r="F14"/>
  <c r="F13"/>
  <c r="F12"/>
  <c r="F10"/>
  <c r="F9"/>
  <c r="AD37"/>
  <c r="AD36"/>
  <c r="AD35"/>
  <c r="AD32"/>
  <c r="AD31"/>
  <c r="AD28"/>
  <c r="AD27"/>
  <c r="AD26"/>
  <c r="AD24"/>
  <c r="AD14"/>
  <c r="AD13"/>
  <c r="AD12"/>
  <c r="AD10"/>
  <c r="AD9"/>
  <c r="AW41" l="1"/>
  <c r="AN39"/>
  <c r="AX41"/>
  <c r="AO39"/>
  <c r="AD39"/>
  <c r="E12"/>
  <c r="E14"/>
  <c r="E28"/>
  <c r="C39"/>
  <c r="D39"/>
  <c r="AP24"/>
  <c r="AQ24" s="1"/>
  <c r="K35"/>
  <c r="L35" s="1"/>
  <c r="K37"/>
  <c r="L37" s="1"/>
  <c r="U9"/>
  <c r="AE9"/>
  <c r="AF9" s="1"/>
  <c r="AP14"/>
  <c r="AQ14" s="1"/>
  <c r="AY14"/>
  <c r="AY32"/>
  <c r="AY27"/>
  <c r="AY36"/>
  <c r="AP38"/>
  <c r="AQ38" s="1"/>
  <c r="J32"/>
  <c r="K13"/>
  <c r="K24"/>
  <c r="L24" s="1"/>
  <c r="E9"/>
  <c r="AP33"/>
  <c r="AQ33" s="1"/>
  <c r="E33"/>
  <c r="E37"/>
  <c r="AY38"/>
  <c r="J27"/>
  <c r="M39"/>
  <c r="N39" s="1"/>
  <c r="AX39"/>
  <c r="E36"/>
  <c r="E13"/>
  <c r="E24"/>
  <c r="J35"/>
  <c r="AJ39"/>
  <c r="S39"/>
  <c r="T39" s="1"/>
  <c r="AP27"/>
  <c r="AQ27" s="1"/>
  <c r="E38"/>
  <c r="F39"/>
  <c r="AP10"/>
  <c r="AQ10" s="1"/>
  <c r="AP35"/>
  <c r="AQ35" s="1"/>
  <c r="AP36"/>
  <c r="AQ36" s="1"/>
  <c r="AM39"/>
  <c r="AY10"/>
  <c r="AY26"/>
  <c r="AY31"/>
  <c r="J14"/>
  <c r="J36"/>
  <c r="P39"/>
  <c r="Q39" s="1"/>
  <c r="V36"/>
  <c r="J26"/>
  <c r="H27"/>
  <c r="H35"/>
  <c r="J37"/>
  <c r="U12"/>
  <c r="U14"/>
  <c r="AP31"/>
  <c r="AQ31" s="1"/>
  <c r="J38"/>
  <c r="K10"/>
  <c r="L10" s="1"/>
  <c r="K26"/>
  <c r="K28"/>
  <c r="L28" s="1"/>
  <c r="K32"/>
  <c r="K33"/>
  <c r="L33" s="1"/>
  <c r="K36"/>
  <c r="K38"/>
  <c r="V26"/>
  <c r="V32"/>
  <c r="V38"/>
  <c r="J10"/>
  <c r="AY12"/>
  <c r="AY28"/>
  <c r="AY33"/>
  <c r="AW39"/>
  <c r="J9"/>
  <c r="J13"/>
  <c r="J24"/>
  <c r="V9"/>
  <c r="V13"/>
  <c r="V24"/>
  <c r="V37"/>
  <c r="AP12"/>
  <c r="AQ12" s="1"/>
  <c r="AP28"/>
  <c r="AQ28" s="1"/>
  <c r="E10"/>
  <c r="E27"/>
  <c r="E26"/>
  <c r="E32"/>
  <c r="E35"/>
  <c r="AY35"/>
  <c r="K27"/>
  <c r="L27" s="1"/>
  <c r="V12"/>
  <c r="V14"/>
  <c r="V28"/>
  <c r="V33"/>
  <c r="I39"/>
  <c r="V27"/>
  <c r="H9"/>
  <c r="H13"/>
  <c r="AY13"/>
  <c r="G39"/>
  <c r="AP13"/>
  <c r="AQ13" s="1"/>
  <c r="AP26"/>
  <c r="AQ26" s="1"/>
  <c r="AP32"/>
  <c r="AQ32" s="1"/>
  <c r="AP37"/>
  <c r="AQ37" s="1"/>
  <c r="AY24"/>
  <c r="AY37"/>
  <c r="J12"/>
  <c r="J28"/>
  <c r="J33"/>
  <c r="V10"/>
  <c r="AY9"/>
  <c r="H14"/>
  <c r="H33"/>
  <c r="H36"/>
  <c r="AP9"/>
  <c r="AQ9" s="1"/>
  <c r="H28"/>
  <c r="AE12"/>
  <c r="AF12" s="1"/>
  <c r="AE14"/>
  <c r="AF14" s="1"/>
  <c r="AE26"/>
  <c r="AF26" s="1"/>
  <c r="AE28"/>
  <c r="AF28" s="1"/>
  <c r="AE32"/>
  <c r="AF32" s="1"/>
  <c r="AF33"/>
  <c r="AE36"/>
  <c r="AF36" s="1"/>
  <c r="AE38"/>
  <c r="AF38" s="1"/>
  <c r="H24"/>
  <c r="H37"/>
  <c r="AE10"/>
  <c r="AF10" s="1"/>
  <c r="AE13"/>
  <c r="AF13" s="1"/>
  <c r="H10"/>
  <c r="H26"/>
  <c r="H32"/>
  <c r="H38"/>
  <c r="AE24"/>
  <c r="AF24" s="1"/>
  <c r="AE27"/>
  <c r="AF27" s="1"/>
  <c r="AE31"/>
  <c r="AF31" s="1"/>
  <c r="AE35"/>
  <c r="AF35" s="1"/>
  <c r="AE37"/>
  <c r="AF37" s="1"/>
  <c r="H12"/>
  <c r="U37" l="1"/>
  <c r="U36"/>
  <c r="L36"/>
  <c r="U38"/>
  <c r="L38"/>
  <c r="U32"/>
  <c r="L32"/>
  <c r="U13"/>
  <c r="L13"/>
  <c r="U26"/>
  <c r="L26"/>
  <c r="U24"/>
  <c r="U35"/>
  <c r="V39"/>
  <c r="AY39"/>
  <c r="U10"/>
  <c r="U33"/>
  <c r="U27"/>
  <c r="U28"/>
  <c r="AP39"/>
  <c r="AQ39" s="1"/>
  <c r="H39"/>
  <c r="E39"/>
  <c r="AE39"/>
  <c r="AF39" s="1"/>
  <c r="J39"/>
  <c r="K39"/>
  <c r="L39" s="1"/>
  <c r="U39" l="1"/>
</calcChain>
</file>

<file path=xl/sharedStrings.xml><?xml version="1.0" encoding="utf-8"?>
<sst xmlns="http://schemas.openxmlformats.org/spreadsheetml/2006/main" count="190" uniqueCount="86">
  <si>
    <t>№№ п\п</t>
  </si>
  <si>
    <t>Підприємства</t>
  </si>
  <si>
    <t>КП "Київпастранс"</t>
  </si>
  <si>
    <t>Всього</t>
  </si>
  <si>
    <t>Перевезено пасажирів</t>
  </si>
  <si>
    <t>(тис. чол.)</t>
  </si>
  <si>
    <t>Витрати</t>
  </si>
  <si>
    <t>Доходи</t>
  </si>
  <si>
    <t>у тому числі:</t>
  </si>
  <si>
    <t>Відсоток покриття витрат</t>
  </si>
  <si>
    <t>загальними доходами</t>
  </si>
  <si>
    <t>субвенція з держ-бюджету (тис.грн.)</t>
  </si>
  <si>
    <t>дотації з місцевих бюджетів (тис.грн.)</t>
  </si>
  <si>
    <t>(+-) відсотків</t>
  </si>
  <si>
    <t>Збільшено</t>
  </si>
  <si>
    <t>трамвай</t>
  </si>
  <si>
    <t>тролейбус</t>
  </si>
  <si>
    <t>всього</t>
  </si>
  <si>
    <t>Обсяги транспортної роботи</t>
  </si>
  <si>
    <t>Всього                     (тис.км)</t>
  </si>
  <si>
    <t>Трамвай</t>
  </si>
  <si>
    <t>Тролейбус</t>
  </si>
  <si>
    <t>Різниця</t>
  </si>
  <si>
    <t>Відсоток</t>
  </si>
  <si>
    <t>Пробіг РС</t>
  </si>
  <si>
    <t>відсоток збільшення (+), зменшення (-)</t>
  </si>
  <si>
    <t>реалізація</t>
  </si>
  <si>
    <t>субвенція</t>
  </si>
  <si>
    <t>дотації</t>
  </si>
  <si>
    <t>реалізацією квитків за проїзд</t>
  </si>
  <si>
    <t>реалізація квитків за проїзд (тис.грн.)</t>
  </si>
  <si>
    <t>Видатки</t>
  </si>
  <si>
    <t>Корпорація підприємств міського електротранспориту України "Укрелектротранс"</t>
  </si>
  <si>
    <t>Перевезено пасажирів 2015</t>
  </si>
  <si>
    <t>КП "Дружківкаелектроавтотранс"</t>
  </si>
  <si>
    <t>КП "Вінницька транспортна компанія"</t>
  </si>
  <si>
    <t>КП "Житомирське ТТУ"</t>
  </si>
  <si>
    <t>КП "Запоріжелектротранс"</t>
  </si>
  <si>
    <t>КП "Електроавтотранс" м.Ів.Франківськ</t>
  </si>
  <si>
    <t>КП "Конотопське ТУ"</t>
  </si>
  <si>
    <t>КП "Краматорське ТТУ"</t>
  </si>
  <si>
    <t>КП "Кременчуцьке ТрУ"</t>
  </si>
  <si>
    <t>КП "Швидкісний трамвай" Кивий Ріг</t>
  </si>
  <si>
    <t>КП "Міський трололейбус" Кривий Ріг</t>
  </si>
  <si>
    <t>КП "Луцьке підприємство електротранспорту"</t>
  </si>
  <si>
    <t>КП "Львівелектротранс"</t>
  </si>
  <si>
    <t>КП "Маріупольське ТТУ"</t>
  </si>
  <si>
    <t>КП "Миколаївелектротранс"</t>
  </si>
  <si>
    <t>КП "Одесміськелектротранс"</t>
  </si>
  <si>
    <t>КП "Полтаваелектроавтотранс"</t>
  </si>
  <si>
    <t>КП "Рівнеелектроавтотранс"</t>
  </si>
  <si>
    <t>КП "Сєверодонецьке ТрУ"</t>
  </si>
  <si>
    <t>КП "Слов"янське ТрУ"</t>
  </si>
  <si>
    <t>КП "Тернопільелектротранс"</t>
  </si>
  <si>
    <t>КП "Херсонелектротранс"</t>
  </si>
  <si>
    <t>КП "Черкасиелектротранс"</t>
  </si>
  <si>
    <t>КП "Чернівецьке ТрУ"</t>
  </si>
  <si>
    <t>КП "Чернігівське ТрУ"</t>
  </si>
  <si>
    <t>Білоцерківське КП "Тролейбусне управління"</t>
  </si>
  <si>
    <t>Перевезено пасажирів 2016</t>
  </si>
  <si>
    <t>КП "Бахмутелектротранс"</t>
  </si>
  <si>
    <t>КП "Дніпровський електротранспорт"</t>
  </si>
  <si>
    <t>КП "Трамвай" м. Кам'янське</t>
  </si>
  <si>
    <t>КП "Електротранс"м. Кропивницький</t>
  </si>
  <si>
    <t>КП "Електроавтотранс" м. Суми</t>
  </si>
  <si>
    <t>КП "Електротранс" м. Хмельницький</t>
  </si>
  <si>
    <t>чистий дохід від інших видів діяльності (тис. грн.)</t>
  </si>
  <si>
    <t>оплата транспортної роботи за договором</t>
  </si>
  <si>
    <t>Відсоток збільшнння (+), зменшення (-) відносно 2015 року</t>
  </si>
  <si>
    <t>Обсяги витрат у 2016 р. (тис.грн)</t>
  </si>
  <si>
    <t xml:space="preserve">Відсоток збільшення (+), зменшення (-) відносно 2015 року </t>
  </si>
  <si>
    <t>Обсяги доходів у 2016 році (тис. грн.)</t>
  </si>
  <si>
    <t>відсоток (+,-) до 2015 р.</t>
  </si>
  <si>
    <t>УСЬОГО</t>
  </si>
  <si>
    <t>КП КМР "Електротранс", м. Кропивницький</t>
  </si>
  <si>
    <t>оплата транспорт-ної роботи за договором</t>
  </si>
  <si>
    <t>Основні показники роботи підприємств міського електричного транспорту України у 2016 році порівняно з минулим роком</t>
  </si>
  <si>
    <t>МКП "Дніпровський електротранспорт"</t>
  </si>
  <si>
    <t>за рік</t>
  </si>
  <si>
    <t>Доходи за 2016 рік</t>
  </si>
  <si>
    <t>Доходи за 2015 рік</t>
  </si>
  <si>
    <t>Всього за 2016р</t>
  </si>
  <si>
    <t>Всього за 1015р.</t>
  </si>
  <si>
    <t>КП "Луцьке підприємство ЕТ"</t>
  </si>
  <si>
    <t>Всього МЕТ у 2016</t>
  </si>
  <si>
    <t>Примітка: Показники КП "Електротранс" Кіровоградської МР" (м. Кропивницький) відображені за період з 30.04.2016 по 31.12.2016 у порівнянні з показниками за 12 міс. минулого року ТОВ "Елисаветградська ТК"</t>
  </si>
</sst>
</file>

<file path=xl/styles.xml><?xml version="1.0" encoding="utf-8"?>
<styleSheet xmlns="http://schemas.openxmlformats.org/spreadsheetml/2006/main">
  <numFmts count="10">
    <numFmt numFmtId="164" formatCode="#,##0&quot;р.&quot;;[Red]\-#,##0&quot;р.&quot;"/>
    <numFmt numFmtId="165" formatCode="_-* #,##0.00_р_._-;\-* #,##0.00_р_._-;_-* &quot;-&quot;??_р_._-;_-@_-"/>
    <numFmt numFmtId="166" formatCode="0.0%"/>
    <numFmt numFmtId="167" formatCode="_-* #,##0.0_р_._-;\-* #,##0.0_р_._-;_-* &quot;-&quot;??_р_._-;_-@_-"/>
    <numFmt numFmtId="168" formatCode="0.0"/>
    <numFmt numFmtId="169" formatCode="#,##0.0"/>
    <numFmt numFmtId="170" formatCode="[$-419]General"/>
    <numFmt numFmtId="171" formatCode="[$-419]0.0"/>
    <numFmt numFmtId="172" formatCode="_-* #,##0.0_₴_-;\-* #,##0.0_₴_-;_-* &quot;-&quot;?_₴_-;_-@_-"/>
    <numFmt numFmtId="173" formatCode="_-* #,##0_р_._-;\-* #,##0_р_._-;_-* &quot;-&quot;??_р_._-;_-@_-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30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5"/>
      <color indexed="8"/>
      <name val="Calibri"/>
      <family val="2"/>
      <charset val="204"/>
    </font>
    <font>
      <sz val="15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2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5" fillId="0" borderId="0" applyBorder="0" applyProtection="0"/>
    <xf numFmtId="0" fontId="18" fillId="0" borderId="0"/>
  </cellStyleXfs>
  <cellXfs count="349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0" xfId="0" applyFill="1"/>
    <xf numFmtId="166" fontId="0" fillId="2" borderId="0" xfId="1" applyNumberFormat="1" applyFont="1" applyFill="1" applyAlignment="1">
      <alignment horizontal="center"/>
    </xf>
    <xf numFmtId="0" fontId="0" fillId="0" borderId="0" xfId="0" applyBorder="1"/>
    <xf numFmtId="0" fontId="0" fillId="0" borderId="44" xfId="0" applyBorder="1"/>
    <xf numFmtId="0" fontId="0" fillId="0" borderId="37" xfId="0" applyBorder="1"/>
    <xf numFmtId="0" fontId="0" fillId="0" borderId="14" xfId="0" applyBorder="1"/>
    <xf numFmtId="168" fontId="0" fillId="0" borderId="0" xfId="0" applyNumberFormat="1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 wrapText="1"/>
    </xf>
    <xf numFmtId="0" fontId="0" fillId="0" borderId="46" xfId="0" applyBorder="1"/>
    <xf numFmtId="0" fontId="0" fillId="0" borderId="0" xfId="0" applyFill="1" applyBorder="1"/>
    <xf numFmtId="0" fontId="0" fillId="2" borderId="50" xfId="0" applyFill="1" applyBorder="1" applyAlignment="1">
      <alignment wrapText="1"/>
    </xf>
    <xf numFmtId="0" fontId="0" fillId="0" borderId="14" xfId="0" applyBorder="1"/>
    <xf numFmtId="168" fontId="5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0" borderId="3" xfId="1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7" fontId="5" fillId="0" borderId="1" xfId="2" applyNumberFormat="1" applyFont="1" applyBorder="1"/>
    <xf numFmtId="166" fontId="5" fillId="0" borderId="3" xfId="0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8" fontId="5" fillId="2" borderId="19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6" fontId="5" fillId="2" borderId="20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6" fontId="5" fillId="0" borderId="49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66" fontId="5" fillId="0" borderId="20" xfId="1" applyNumberFormat="1" applyFont="1" applyBorder="1" applyAlignment="1">
      <alignment horizontal="center" wrapText="1"/>
    </xf>
    <xf numFmtId="166" fontId="5" fillId="0" borderId="2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7" fontId="5" fillId="0" borderId="21" xfId="2" applyNumberFormat="1" applyFont="1" applyBorder="1"/>
    <xf numFmtId="166" fontId="5" fillId="0" borderId="20" xfId="0" applyNumberFormat="1" applyFont="1" applyBorder="1" applyAlignment="1">
      <alignment horizontal="center"/>
    </xf>
    <xf numFmtId="166" fontId="5" fillId="0" borderId="23" xfId="1" applyNumberFormat="1" applyFont="1" applyBorder="1" applyAlignment="1">
      <alignment horizontal="center"/>
    </xf>
    <xf numFmtId="166" fontId="5" fillId="0" borderId="20" xfId="1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6" fontId="5" fillId="0" borderId="22" xfId="1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166" fontId="5" fillId="0" borderId="42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0" fontId="5" fillId="0" borderId="0" xfId="0" applyFont="1"/>
    <xf numFmtId="0" fontId="6" fillId="2" borderId="3" xfId="0" applyFont="1" applyFill="1" applyBorder="1"/>
    <xf numFmtId="0" fontId="6" fillId="2" borderId="20" xfId="0" applyFont="1" applyFill="1" applyBorder="1"/>
    <xf numFmtId="0" fontId="6" fillId="2" borderId="49" xfId="0" applyFont="1" applyFill="1" applyBorder="1" applyAlignment="1"/>
    <xf numFmtId="0" fontId="0" fillId="0" borderId="14" xfId="0" applyBorder="1"/>
    <xf numFmtId="0" fontId="0" fillId="0" borderId="53" xfId="0" applyBorder="1" applyAlignment="1">
      <alignment horizontal="center" vertical="center" wrapText="1"/>
    </xf>
    <xf numFmtId="0" fontId="6" fillId="2" borderId="54" xfId="0" applyFont="1" applyFill="1" applyBorder="1"/>
    <xf numFmtId="168" fontId="5" fillId="2" borderId="53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66" fontId="5" fillId="2" borderId="18" xfId="1" applyNumberFormat="1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66" fontId="5" fillId="0" borderId="41" xfId="1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66" fontId="5" fillId="0" borderId="18" xfId="1" applyNumberFormat="1" applyFont="1" applyBorder="1" applyAlignment="1">
      <alignment horizontal="center" wrapText="1"/>
    </xf>
    <xf numFmtId="167" fontId="5" fillId="0" borderId="14" xfId="2" applyNumberFormat="1" applyFont="1" applyBorder="1"/>
    <xf numFmtId="166" fontId="5" fillId="0" borderId="18" xfId="0" applyNumberFormat="1" applyFont="1" applyBorder="1" applyAlignment="1">
      <alignment horizontal="center"/>
    </xf>
    <xf numFmtId="0" fontId="6" fillId="2" borderId="18" xfId="0" applyFont="1" applyFill="1" applyBorder="1"/>
    <xf numFmtId="0" fontId="6" fillId="2" borderId="49" xfId="0" applyFont="1" applyFill="1" applyBorder="1"/>
    <xf numFmtId="0" fontId="0" fillId="2" borderId="53" xfId="0" applyFill="1" applyBorder="1" applyAlignment="1">
      <alignment horizontal="center"/>
    </xf>
    <xf numFmtId="0" fontId="0" fillId="2" borderId="44" xfId="0" applyFill="1" applyBorder="1"/>
    <xf numFmtId="166" fontId="0" fillId="2" borderId="44" xfId="1" applyNumberFormat="1" applyFont="1" applyFill="1" applyBorder="1" applyAlignment="1">
      <alignment horizontal="center"/>
    </xf>
    <xf numFmtId="168" fontId="0" fillId="0" borderId="44" xfId="0" applyNumberFormat="1" applyBorder="1"/>
    <xf numFmtId="166" fontId="0" fillId="0" borderId="44" xfId="1" applyNumberFormat="1" applyFont="1" applyBorder="1" applyAlignment="1">
      <alignment horizontal="center" wrapText="1"/>
    </xf>
    <xf numFmtId="0" fontId="6" fillId="2" borderId="49" xfId="0" applyFont="1" applyFill="1" applyBorder="1" applyAlignment="1">
      <alignment wrapText="1"/>
    </xf>
    <xf numFmtId="0" fontId="0" fillId="2" borderId="18" xfId="0" applyFill="1" applyBorder="1"/>
    <xf numFmtId="0" fontId="0" fillId="0" borderId="0" xfId="0" applyFont="1" applyFill="1" applyBorder="1"/>
    <xf numFmtId="0" fontId="0" fillId="2" borderId="19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166" fontId="5" fillId="0" borderId="4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/>
    </xf>
    <xf numFmtId="168" fontId="0" fillId="0" borderId="0" xfId="0" applyNumberFormat="1" applyFill="1" applyBorder="1"/>
    <xf numFmtId="0" fontId="0" fillId="0" borderId="14" xfId="0" applyBorder="1"/>
    <xf numFmtId="0" fontId="0" fillId="0" borderId="55" xfId="0" applyBorder="1"/>
    <xf numFmtId="0" fontId="0" fillId="0" borderId="18" xfId="0" applyBorder="1"/>
    <xf numFmtId="0" fontId="0" fillId="0" borderId="56" xfId="0" applyBorder="1"/>
    <xf numFmtId="0" fontId="0" fillId="0" borderId="29" xfId="0" applyBorder="1"/>
    <xf numFmtId="0" fontId="0" fillId="0" borderId="30" xfId="0" applyBorder="1"/>
    <xf numFmtId="0" fontId="0" fillId="0" borderId="22" xfId="0" applyBorder="1" applyAlignment="1">
      <alignment horizontal="center" vertical="center" wrapText="1"/>
    </xf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169" fontId="14" fillId="0" borderId="3" xfId="0" applyNumberFormat="1" applyFont="1" applyBorder="1" applyAlignment="1">
      <alignment horizontal="center"/>
    </xf>
    <xf numFmtId="169" fontId="13" fillId="0" borderId="56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70" fontId="16" fillId="0" borderId="61" xfId="3" applyFont="1" applyFill="1" applyBorder="1" applyAlignment="1" applyProtection="1">
      <alignment horizontal="center"/>
    </xf>
    <xf numFmtId="170" fontId="16" fillId="3" borderId="62" xfId="3" applyFont="1" applyFill="1" applyBorder="1" applyAlignment="1" applyProtection="1">
      <alignment horizontal="center"/>
    </xf>
    <xf numFmtId="0" fontId="0" fillId="0" borderId="7" xfId="0" applyBorder="1"/>
    <xf numFmtId="0" fontId="0" fillId="0" borderId="7" xfId="0" applyFont="1" applyFill="1" applyBorder="1"/>
    <xf numFmtId="0" fontId="14" fillId="0" borderId="22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8" fillId="0" borderId="24" xfId="0" applyFont="1" applyBorder="1"/>
    <xf numFmtId="168" fontId="12" fillId="0" borderId="56" xfId="0" applyNumberFormat="1" applyFont="1" applyBorder="1"/>
    <xf numFmtId="0" fontId="12" fillId="0" borderId="56" xfId="0" applyFont="1" applyBorder="1"/>
    <xf numFmtId="0" fontId="12" fillId="0" borderId="55" xfId="0" applyFont="1" applyBorder="1"/>
    <xf numFmtId="0" fontId="9" fillId="0" borderId="41" xfId="0" applyFont="1" applyBorder="1"/>
    <xf numFmtId="168" fontId="9" fillId="0" borderId="22" xfId="0" applyNumberFormat="1" applyFont="1" applyBorder="1"/>
    <xf numFmtId="168" fontId="9" fillId="0" borderId="41" xfId="0" applyNumberFormat="1" applyFont="1" applyBorder="1"/>
    <xf numFmtId="0" fontId="9" fillId="0" borderId="22" xfId="0" applyFont="1" applyBorder="1"/>
    <xf numFmtId="0" fontId="9" fillId="0" borderId="18" xfId="0" applyFont="1" applyBorder="1"/>
    <xf numFmtId="0" fontId="9" fillId="0" borderId="21" xfId="0" applyFont="1" applyBorder="1"/>
    <xf numFmtId="168" fontId="9" fillId="0" borderId="21" xfId="0" applyNumberFormat="1" applyFont="1" applyBorder="1"/>
    <xf numFmtId="169" fontId="19" fillId="0" borderId="55" xfId="0" applyNumberFormat="1" applyFont="1" applyFill="1" applyBorder="1" applyAlignment="1">
      <alignment horizontal="center"/>
    </xf>
    <xf numFmtId="169" fontId="19" fillId="0" borderId="63" xfId="0" applyNumberFormat="1" applyFont="1" applyFill="1" applyBorder="1" applyAlignment="1">
      <alignment horizontal="center"/>
    </xf>
    <xf numFmtId="169" fontId="19" fillId="0" borderId="24" xfId="0" applyNumberFormat="1" applyFont="1" applyFill="1" applyBorder="1" applyAlignment="1">
      <alignment horizontal="center"/>
    </xf>
    <xf numFmtId="169" fontId="19" fillId="0" borderId="64" xfId="0" applyNumberFormat="1" applyFont="1" applyFill="1" applyBorder="1" applyAlignment="1">
      <alignment horizontal="center"/>
    </xf>
    <xf numFmtId="169" fontId="19" fillId="0" borderId="65" xfId="0" applyNumberFormat="1" applyFont="1" applyFill="1" applyBorder="1" applyAlignment="1">
      <alignment horizontal="center"/>
    </xf>
    <xf numFmtId="0" fontId="20" fillId="0" borderId="66" xfId="0" applyFont="1" applyBorder="1" applyAlignment="1">
      <alignment horizontal="center"/>
    </xf>
    <xf numFmtId="168" fontId="21" fillId="0" borderId="66" xfId="0" applyNumberFormat="1" applyFont="1" applyBorder="1" applyAlignment="1">
      <alignment horizontal="center"/>
    </xf>
    <xf numFmtId="0" fontId="0" fillId="2" borderId="55" xfId="0" applyFill="1" applyBorder="1"/>
    <xf numFmtId="0" fontId="0" fillId="2" borderId="56" xfId="0" applyFill="1" applyBorder="1"/>
    <xf numFmtId="0" fontId="12" fillId="2" borderId="56" xfId="0" applyFont="1" applyFill="1" applyBorder="1"/>
    <xf numFmtId="0" fontId="12" fillId="2" borderId="55" xfId="0" applyFont="1" applyFill="1" applyBorder="1"/>
    <xf numFmtId="0" fontId="11" fillId="0" borderId="25" xfId="0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11" fillId="0" borderId="7" xfId="0" applyFont="1" applyBorder="1"/>
    <xf numFmtId="0" fontId="11" fillId="0" borderId="24" xfId="0" applyFont="1" applyBorder="1"/>
    <xf numFmtId="0" fontId="12" fillId="4" borderId="55" xfId="0" applyFont="1" applyFill="1" applyBorder="1" applyAlignment="1">
      <alignment horizontal="center"/>
    </xf>
    <xf numFmtId="169" fontId="22" fillId="0" borderId="55" xfId="0" applyNumberFormat="1" applyFont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168" fontId="22" fillId="0" borderId="55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23" fillId="0" borderId="24" xfId="4" applyFont="1" applyBorder="1" applyAlignment="1">
      <alignment horizontal="center"/>
    </xf>
    <xf numFmtId="0" fontId="23" fillId="0" borderId="7" xfId="4" applyFont="1" applyBorder="1" applyAlignment="1">
      <alignment horizontal="center"/>
    </xf>
    <xf numFmtId="168" fontId="23" fillId="0" borderId="7" xfId="4" applyNumberFormat="1" applyFont="1" applyBorder="1" applyAlignment="1">
      <alignment horizontal="center"/>
    </xf>
    <xf numFmtId="168" fontId="23" fillId="0" borderId="24" xfId="4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8" fontId="17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4" fillId="0" borderId="24" xfId="0" applyFont="1" applyBorder="1"/>
    <xf numFmtId="0" fontId="24" fillId="0" borderId="25" xfId="0" applyFont="1" applyBorder="1"/>
    <xf numFmtId="0" fontId="25" fillId="0" borderId="7" xfId="0" applyFont="1" applyBorder="1"/>
    <xf numFmtId="169" fontId="26" fillId="0" borderId="17" xfId="0" applyNumberFormat="1" applyFont="1" applyBorder="1" applyAlignment="1">
      <alignment horizontal="center" vertical="center"/>
    </xf>
    <xf numFmtId="169" fontId="27" fillId="0" borderId="49" xfId="0" applyNumberFormat="1" applyFont="1" applyBorder="1" applyAlignment="1">
      <alignment horizontal="center" vertical="center"/>
    </xf>
    <xf numFmtId="167" fontId="5" fillId="0" borderId="21" xfId="2" applyNumberFormat="1" applyFont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7" xfId="0" applyFill="1" applyBorder="1"/>
    <xf numFmtId="0" fontId="0" fillId="0" borderId="24" xfId="0" applyFont="1" applyFill="1" applyBorder="1"/>
    <xf numFmtId="0" fontId="0" fillId="0" borderId="0" xfId="0" applyAlignment="1"/>
    <xf numFmtId="0" fontId="6" fillId="0" borderId="0" xfId="0" applyFont="1" applyAlignment="1"/>
    <xf numFmtId="168" fontId="0" fillId="0" borderId="37" xfId="0" applyNumberFormat="1" applyBorder="1"/>
    <xf numFmtId="172" fontId="0" fillId="0" borderId="0" xfId="0" applyNumberFormat="1"/>
    <xf numFmtId="0" fontId="8" fillId="0" borderId="0" xfId="0" applyFont="1" applyAlignment="1"/>
    <xf numFmtId="0" fontId="5" fillId="0" borderId="52" xfId="0" applyFont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168" fontId="4" fillId="2" borderId="5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4" fillId="2" borderId="10" xfId="1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12" xfId="1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6" fontId="4" fillId="0" borderId="10" xfId="1" applyNumberFormat="1" applyFont="1" applyBorder="1" applyAlignment="1">
      <alignment horizontal="center" vertical="center" wrapText="1"/>
    </xf>
    <xf numFmtId="168" fontId="4" fillId="0" borderId="51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7" fontId="4" fillId="0" borderId="51" xfId="2" applyNumberFormat="1" applyFont="1" applyBorder="1" applyAlignment="1">
      <alignment vertical="center"/>
    </xf>
    <xf numFmtId="166" fontId="4" fillId="0" borderId="12" xfId="0" applyNumberFormat="1" applyFont="1" applyBorder="1" applyAlignment="1">
      <alignment horizontal="center" vertical="center"/>
    </xf>
    <xf numFmtId="167" fontId="4" fillId="0" borderId="11" xfId="2" applyNumberFormat="1" applyFont="1" applyBorder="1" applyAlignment="1">
      <alignment horizontal="center" vertical="center"/>
    </xf>
    <xf numFmtId="167" fontId="4" fillId="0" borderId="11" xfId="2" applyNumberFormat="1" applyFont="1" applyBorder="1" applyAlignment="1">
      <alignment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3" xfId="1" applyNumberFormat="1" applyFont="1" applyBorder="1" applyAlignment="1">
      <alignment horizontal="center" vertical="center"/>
    </xf>
    <xf numFmtId="166" fontId="4" fillId="0" borderId="10" xfId="1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164" fontId="0" fillId="0" borderId="70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45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7" fontId="5" fillId="0" borderId="22" xfId="2" applyNumberFormat="1" applyFont="1" applyBorder="1" applyAlignment="1">
      <alignment horizontal="center"/>
    </xf>
    <xf numFmtId="167" fontId="5" fillId="0" borderId="41" xfId="2" applyNumberFormat="1" applyFont="1" applyBorder="1" applyAlignment="1">
      <alignment horizontal="center"/>
    </xf>
    <xf numFmtId="167" fontId="5" fillId="0" borderId="8" xfId="2" applyNumberFormat="1" applyFont="1" applyBorder="1" applyAlignment="1">
      <alignment horizontal="center"/>
    </xf>
    <xf numFmtId="173" fontId="4" fillId="0" borderId="12" xfId="2" applyNumberFormat="1" applyFont="1" applyBorder="1" applyAlignment="1">
      <alignment horizontal="center" vertical="center"/>
    </xf>
    <xf numFmtId="168" fontId="5" fillId="2" borderId="19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6" fontId="5" fillId="2" borderId="20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5" fillId="0" borderId="22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5" fillId="0" borderId="20" xfId="1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7" fontId="5" fillId="0" borderId="21" xfId="2" applyNumberFormat="1" applyFont="1" applyBorder="1" applyAlignment="1">
      <alignment vertical="center"/>
    </xf>
    <xf numFmtId="166" fontId="5" fillId="0" borderId="22" xfId="0" applyNumberFormat="1" applyFont="1" applyBorder="1" applyAlignment="1">
      <alignment horizontal="center" vertical="center"/>
    </xf>
    <xf numFmtId="167" fontId="5" fillId="0" borderId="21" xfId="2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7" fontId="5" fillId="0" borderId="22" xfId="2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5" fillId="0" borderId="23" xfId="1" applyNumberFormat="1" applyFont="1" applyBorder="1" applyAlignment="1">
      <alignment horizontal="center" vertical="center"/>
    </xf>
    <xf numFmtId="166" fontId="5" fillId="0" borderId="20" xfId="1" applyNumberFormat="1" applyFont="1" applyBorder="1" applyAlignment="1">
      <alignment horizontal="center" vertical="center"/>
    </xf>
    <xf numFmtId="0" fontId="6" fillId="2" borderId="20" xfId="0" applyFont="1" applyFill="1" applyBorder="1" applyAlignment="1"/>
    <xf numFmtId="168" fontId="0" fillId="2" borderId="0" xfId="0" applyNumberFormat="1" applyFill="1"/>
    <xf numFmtId="0" fontId="1" fillId="0" borderId="56" xfId="0" applyFont="1" applyBorder="1"/>
    <xf numFmtId="0" fontId="1" fillId="0" borderId="55" xfId="0" applyFont="1" applyBorder="1"/>
    <xf numFmtId="0" fontId="18" fillId="0" borderId="7" xfId="0" applyFont="1" applyBorder="1"/>
    <xf numFmtId="168" fontId="29" fillId="5" borderId="67" xfId="0" applyNumberFormat="1" applyFont="1" applyFill="1" applyBorder="1"/>
    <xf numFmtId="0" fontId="29" fillId="5" borderId="67" xfId="0" applyFont="1" applyFill="1" applyBorder="1"/>
    <xf numFmtId="0" fontId="29" fillId="5" borderId="68" xfId="0" applyFont="1" applyFill="1" applyBorder="1"/>
    <xf numFmtId="0" fontId="29" fillId="5" borderId="69" xfId="0" applyFont="1" applyFill="1" applyBorder="1"/>
    <xf numFmtId="0" fontId="30" fillId="0" borderId="22" xfId="0" applyFont="1" applyBorder="1" applyAlignment="1">
      <alignment horizontal="center"/>
    </xf>
    <xf numFmtId="168" fontId="30" fillId="0" borderId="22" xfId="0" applyNumberFormat="1" applyFont="1" applyBorder="1" applyAlignment="1">
      <alignment horizontal="center"/>
    </xf>
    <xf numFmtId="169" fontId="11" fillId="0" borderId="55" xfId="0" applyNumberFormat="1" applyFont="1" applyBorder="1" applyAlignment="1">
      <alignment horizontal="center"/>
    </xf>
    <xf numFmtId="169" fontId="11" fillId="0" borderId="24" xfId="0" applyNumberFormat="1" applyFont="1" applyBorder="1" applyAlignment="1">
      <alignment horizontal="center"/>
    </xf>
    <xf numFmtId="169" fontId="11" fillId="0" borderId="18" xfId="0" applyNumberFormat="1" applyFont="1" applyBorder="1" applyAlignment="1">
      <alignment horizontal="center"/>
    </xf>
    <xf numFmtId="169" fontId="11" fillId="0" borderId="25" xfId="0" applyNumberFormat="1" applyFont="1" applyBorder="1" applyAlignment="1">
      <alignment horizontal="center"/>
    </xf>
    <xf numFmtId="169" fontId="11" fillId="0" borderId="56" xfId="0" applyNumberFormat="1" applyFont="1" applyBorder="1" applyAlignment="1">
      <alignment horizontal="center"/>
    </xf>
    <xf numFmtId="169" fontId="11" fillId="0" borderId="7" xfId="0" applyNumberFormat="1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8" fontId="11" fillId="0" borderId="55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8" fontId="11" fillId="0" borderId="25" xfId="0" applyNumberFormat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168" fontId="11" fillId="0" borderId="5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31" fillId="0" borderId="24" xfId="0" applyNumberFormat="1" applyFon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4" fontId="12" fillId="0" borderId="56" xfId="0" applyNumberFormat="1" applyFont="1" applyBorder="1" applyAlignment="1">
      <alignment horizontal="center"/>
    </xf>
    <xf numFmtId="4" fontId="12" fillId="0" borderId="55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168" fontId="32" fillId="0" borderId="55" xfId="0" applyNumberFormat="1" applyFont="1" applyFill="1" applyBorder="1" applyAlignment="1">
      <alignment horizontal="center"/>
    </xf>
    <xf numFmtId="169" fontId="13" fillId="0" borderId="41" xfId="0" applyNumberFormat="1" applyFont="1" applyBorder="1" applyAlignment="1">
      <alignment horizontal="center"/>
    </xf>
    <xf numFmtId="169" fontId="13" fillId="0" borderId="8" xfId="0" applyNumberFormat="1" applyFont="1" applyBorder="1" applyAlignment="1">
      <alignment horizontal="center"/>
    </xf>
    <xf numFmtId="169" fontId="13" fillId="0" borderId="22" xfId="0" applyNumberFormat="1" applyFont="1" applyBorder="1" applyAlignment="1">
      <alignment horizontal="center"/>
    </xf>
    <xf numFmtId="169" fontId="14" fillId="0" borderId="18" xfId="0" applyNumberFormat="1" applyFont="1" applyBorder="1" applyAlignment="1">
      <alignment horizontal="center"/>
    </xf>
    <xf numFmtId="169" fontId="13" fillId="0" borderId="14" xfId="0" applyNumberFormat="1" applyFont="1" applyBorder="1" applyAlignment="1">
      <alignment horizontal="center"/>
    </xf>
    <xf numFmtId="169" fontId="14" fillId="0" borderId="8" xfId="0" applyNumberFormat="1" applyFont="1" applyBorder="1" applyAlignment="1">
      <alignment horizontal="center"/>
    </xf>
    <xf numFmtId="0" fontId="33" fillId="0" borderId="25" xfId="4" applyFont="1" applyBorder="1" applyAlignment="1">
      <alignment horizontal="center"/>
    </xf>
    <xf numFmtId="171" fontId="16" fillId="3" borderId="61" xfId="3" applyNumberFormat="1" applyFont="1" applyFill="1" applyBorder="1" applyAlignment="1" applyProtection="1"/>
    <xf numFmtId="0" fontId="9" fillId="2" borderId="24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168" fontId="35" fillId="2" borderId="24" xfId="0" applyNumberFormat="1" applyFont="1" applyFill="1" applyBorder="1" applyAlignment="1">
      <alignment horizontal="center"/>
    </xf>
    <xf numFmtId="169" fontId="14" fillId="0" borderId="41" xfId="0" applyNumberFormat="1" applyFont="1" applyFill="1" applyBorder="1" applyAlignment="1">
      <alignment horizontal="center"/>
    </xf>
    <xf numFmtId="169" fontId="14" fillId="0" borderId="17" xfId="0" applyNumberFormat="1" applyFont="1" applyFill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 vertical="center"/>
    </xf>
    <xf numFmtId="169" fontId="26" fillId="0" borderId="8" xfId="0" applyNumberFormat="1" applyFont="1" applyFill="1" applyBorder="1" applyAlignment="1">
      <alignment horizontal="center" vertical="center"/>
    </xf>
    <xf numFmtId="169" fontId="39" fillId="0" borderId="22" xfId="0" applyNumberFormat="1" applyFont="1" applyFill="1" applyBorder="1" applyAlignment="1">
      <alignment horizontal="center" vertical="center"/>
    </xf>
    <xf numFmtId="169" fontId="26" fillId="0" borderId="20" xfId="0" applyNumberFormat="1" applyFont="1" applyFill="1" applyBorder="1" applyAlignment="1">
      <alignment horizontal="center" vertical="center"/>
    </xf>
    <xf numFmtId="169" fontId="26" fillId="0" borderId="3" xfId="0" applyNumberFormat="1" applyFont="1" applyFill="1" applyBorder="1" applyAlignment="1">
      <alignment horizontal="center" vertical="center"/>
    </xf>
    <xf numFmtId="169" fontId="36" fillId="0" borderId="1" xfId="0" applyNumberFormat="1" applyFont="1" applyFill="1" applyBorder="1" applyAlignment="1">
      <alignment horizontal="center" vertical="center"/>
    </xf>
    <xf numFmtId="169" fontId="37" fillId="0" borderId="1" xfId="0" applyNumberFormat="1" applyFont="1" applyFill="1" applyBorder="1" applyAlignment="1">
      <alignment horizontal="center" vertical="center"/>
    </xf>
    <xf numFmtId="169" fontId="26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165" fontId="5" fillId="0" borderId="21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40" fillId="0" borderId="0" xfId="0" applyFont="1" applyAlignment="1">
      <alignment horizontal="center"/>
    </xf>
    <xf numFmtId="0" fontId="28" fillId="0" borderId="5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_Лист1" xfId="4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UAOSY8YD\&#1055;&#1086;&#1082;&#1072;&#1079;&#1085;&#1080;&#1082;&#1080;_&#1082;&#1086;&#1085;&#1082;&#1091;&#1088;&#1089;_&#1082;&#1086;&#1088;&#1087;&#1086;&#1088;&#1072;&#1094;&#111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 кв"/>
      <sheetName val="І п-р"/>
      <sheetName val="9 м-в"/>
      <sheetName val="Рік"/>
    </sheetNames>
    <sheetDataSet>
      <sheetData sheetId="0" refreshError="1"/>
      <sheetData sheetId="1" refreshError="1"/>
      <sheetData sheetId="2" refreshError="1"/>
      <sheetData sheetId="3" refreshError="1">
        <row r="25">
          <cell r="G25">
            <v>22.5</v>
          </cell>
        </row>
        <row r="33">
          <cell r="G33">
            <v>4212.3999999999996</v>
          </cell>
        </row>
        <row r="36">
          <cell r="G36">
            <v>36544.800000000003</v>
          </cell>
        </row>
        <row r="40">
          <cell r="G40">
            <v>56616.9</v>
          </cell>
        </row>
        <row r="43">
          <cell r="B43">
            <v>20620.8</v>
          </cell>
          <cell r="D43">
            <v>29400.2</v>
          </cell>
          <cell r="E43">
            <v>418.4</v>
          </cell>
          <cell r="F43">
            <v>6180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44"/>
  <sheetViews>
    <sheetView tabSelected="1" zoomScale="50" zoomScaleNormal="50" workbookViewId="0">
      <selection activeCell="B3" sqref="B3:B6"/>
    </sheetView>
  </sheetViews>
  <sheetFormatPr defaultRowHeight="13.2"/>
  <cols>
    <col min="1" max="1" width="5.5546875" customWidth="1"/>
    <col min="2" max="2" width="54" customWidth="1"/>
    <col min="3" max="3" width="10.33203125" customWidth="1"/>
    <col min="4" max="4" width="9.6640625" customWidth="1"/>
    <col min="5" max="5" width="14.5546875" customWidth="1"/>
    <col min="6" max="6" width="10.5546875" customWidth="1"/>
    <col min="7" max="7" width="10" customWidth="1"/>
    <col min="8" max="8" width="14" customWidth="1"/>
    <col min="9" max="9" width="10.6640625" customWidth="1"/>
    <col min="10" max="10" width="14.109375" customWidth="1"/>
    <col min="11" max="11" width="14.5546875" customWidth="1"/>
    <col min="12" max="12" width="14.109375" customWidth="1"/>
    <col min="13" max="13" width="15" customWidth="1"/>
    <col min="15" max="15" width="13.77734375" customWidth="1"/>
    <col min="16" max="16" width="10.44140625" customWidth="1"/>
    <col min="18" max="18" width="12.5546875" customWidth="1"/>
    <col min="19" max="19" width="16.21875" customWidth="1"/>
    <col min="20" max="20" width="10.6640625" customWidth="1"/>
    <col min="21" max="21" width="12" customWidth="1"/>
    <col min="22" max="23" width="12.109375" customWidth="1"/>
    <col min="24" max="24" width="42.44140625" customWidth="1"/>
    <col min="25" max="25" width="10.33203125" customWidth="1"/>
    <col min="26" max="26" width="10.5546875" customWidth="1"/>
    <col min="28" max="28" width="10.21875" customWidth="1"/>
    <col min="29" max="29" width="10.109375" customWidth="1"/>
    <col min="32" max="32" width="11.33203125" customWidth="1"/>
    <col min="35" max="35" width="9" bestFit="1" customWidth="1"/>
    <col min="38" max="38" width="9" bestFit="1" customWidth="1"/>
    <col min="44" max="44" width="39.6640625" customWidth="1"/>
    <col min="45" max="45" width="9.33203125" bestFit="1" customWidth="1"/>
    <col min="46" max="46" width="9.88671875" customWidth="1"/>
    <col min="47" max="47" width="10" customWidth="1"/>
    <col min="48" max="48" width="11.21875" customWidth="1"/>
    <col min="52" max="52" width="4.77734375" customWidth="1"/>
    <col min="53" max="53" width="9.33203125" bestFit="1" customWidth="1"/>
    <col min="54" max="54" width="10.6640625" customWidth="1"/>
    <col min="55" max="55" width="13.6640625" customWidth="1"/>
    <col min="57" max="57" width="15.109375" customWidth="1"/>
    <col min="58" max="58" width="10" customWidth="1"/>
    <col min="59" max="59" width="8.6640625" customWidth="1"/>
    <col min="60" max="60" width="11.33203125" customWidth="1"/>
    <col min="61" max="61" width="13.44140625" customWidth="1"/>
    <col min="63" max="63" width="13.5546875" customWidth="1"/>
    <col min="64" max="64" width="9.6640625" customWidth="1"/>
    <col min="69" max="69" width="9.33203125" bestFit="1" customWidth="1"/>
    <col min="73" max="73" width="10.88671875" customWidth="1"/>
    <col min="74" max="74" width="12.44140625" customWidth="1"/>
    <col min="75" max="75" width="11" customWidth="1"/>
    <col min="76" max="76" width="14.77734375" customWidth="1"/>
    <col min="78" max="78" width="13.21875" customWidth="1"/>
    <col min="79" max="79" width="11.109375" customWidth="1"/>
  </cols>
  <sheetData>
    <row r="1" spans="1:84" ht="29.4" customHeight="1">
      <c r="A1" s="338" t="s">
        <v>32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84"/>
    </row>
    <row r="2" spans="1:84" ht="57" customHeight="1" thickBot="1">
      <c r="A2" s="339" t="s">
        <v>76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83"/>
    </row>
    <row r="3" spans="1:84" ht="22.2" customHeight="1">
      <c r="A3" s="340" t="s">
        <v>0</v>
      </c>
      <c r="B3" s="307" t="s">
        <v>1</v>
      </c>
      <c r="C3" s="310" t="s">
        <v>18</v>
      </c>
      <c r="D3" s="311"/>
      <c r="E3" s="312"/>
      <c r="F3" s="326" t="s">
        <v>4</v>
      </c>
      <c r="G3" s="326"/>
      <c r="H3" s="318"/>
      <c r="I3" s="317" t="s">
        <v>6</v>
      </c>
      <c r="J3" s="318"/>
      <c r="K3" s="317" t="s">
        <v>7</v>
      </c>
      <c r="L3" s="326"/>
      <c r="M3" s="326"/>
      <c r="N3" s="326"/>
      <c r="O3" s="326"/>
      <c r="P3" s="326"/>
      <c r="Q3" s="326"/>
      <c r="R3" s="326"/>
      <c r="S3" s="326"/>
      <c r="T3" s="318"/>
      <c r="U3" s="341" t="s">
        <v>9</v>
      </c>
      <c r="V3" s="342"/>
      <c r="W3" s="85"/>
      <c r="AH3" s="301" t="s">
        <v>24</v>
      </c>
      <c r="AI3" s="301"/>
      <c r="AJ3" s="301"/>
      <c r="AK3" s="301"/>
      <c r="AL3" s="301"/>
      <c r="AM3" s="301"/>
      <c r="AN3" s="301"/>
      <c r="AO3" s="301"/>
      <c r="AP3" s="301"/>
      <c r="AQ3" s="301"/>
      <c r="AS3" s="301" t="s">
        <v>31</v>
      </c>
      <c r="AT3" s="301"/>
      <c r="AU3" s="301"/>
      <c r="AV3" s="301"/>
      <c r="AW3" s="301"/>
      <c r="AX3" s="301"/>
      <c r="AY3" s="337" t="s">
        <v>25</v>
      </c>
      <c r="BV3" s="16"/>
      <c r="BW3" s="9"/>
      <c r="BX3" s="9"/>
      <c r="BY3" s="9"/>
      <c r="BZ3" s="9"/>
      <c r="CA3" s="1"/>
    </row>
    <row r="4" spans="1:84" ht="24.75" customHeight="1">
      <c r="A4" s="305"/>
      <c r="B4" s="308"/>
      <c r="C4" s="313" t="s">
        <v>19</v>
      </c>
      <c r="D4" s="314"/>
      <c r="E4" s="319" t="s">
        <v>68</v>
      </c>
      <c r="F4" s="320" t="s">
        <v>3</v>
      </c>
      <c r="G4" s="321"/>
      <c r="H4" s="319" t="s">
        <v>68</v>
      </c>
      <c r="I4" s="304" t="s">
        <v>69</v>
      </c>
      <c r="J4" s="324" t="s">
        <v>70</v>
      </c>
      <c r="K4" s="304" t="s">
        <v>71</v>
      </c>
      <c r="L4" s="324" t="s">
        <v>70</v>
      </c>
      <c r="M4" s="346" t="s">
        <v>8</v>
      </c>
      <c r="N4" s="347"/>
      <c r="O4" s="347"/>
      <c r="P4" s="347"/>
      <c r="Q4" s="347"/>
      <c r="R4" s="347"/>
      <c r="S4" s="347"/>
      <c r="T4" s="348"/>
      <c r="U4" s="315"/>
      <c r="V4" s="343"/>
      <c r="W4" s="85"/>
      <c r="Y4" s="301" t="s">
        <v>78</v>
      </c>
      <c r="Z4" s="301"/>
      <c r="AA4" s="301"/>
      <c r="AB4" s="301"/>
      <c r="AC4" s="301"/>
      <c r="AD4" s="301"/>
      <c r="AF4" s="337" t="s">
        <v>13</v>
      </c>
      <c r="AH4" s="301" t="s">
        <v>20</v>
      </c>
      <c r="AI4" s="301"/>
      <c r="AJ4" s="301"/>
      <c r="AK4" s="331" t="s">
        <v>21</v>
      </c>
      <c r="AL4" s="332"/>
      <c r="AM4" s="321"/>
      <c r="AN4" s="301" t="s">
        <v>3</v>
      </c>
      <c r="AO4" s="301"/>
      <c r="AP4" s="301"/>
      <c r="AQ4" s="301"/>
      <c r="AS4" s="301" t="s">
        <v>15</v>
      </c>
      <c r="AT4" s="301"/>
      <c r="AU4" s="337" t="s">
        <v>16</v>
      </c>
      <c r="AV4" s="337"/>
      <c r="AW4" s="301" t="s">
        <v>17</v>
      </c>
      <c r="AX4" s="301"/>
      <c r="AY4" s="337"/>
      <c r="BA4" s="330" t="s">
        <v>79</v>
      </c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 t="s">
        <v>80</v>
      </c>
      <c r="BN4" s="330"/>
      <c r="BO4" s="330"/>
      <c r="BP4" s="330"/>
      <c r="BQ4" s="330"/>
      <c r="BR4" s="330"/>
      <c r="BS4" s="330"/>
      <c r="BT4" s="330"/>
      <c r="BV4" s="16"/>
      <c r="BW4" s="9"/>
      <c r="BX4" s="9"/>
      <c r="BY4" s="9"/>
      <c r="BZ4" s="9"/>
      <c r="CA4" s="1"/>
    </row>
    <row r="5" spans="1:84" ht="28.5" customHeight="1">
      <c r="A5" s="305"/>
      <c r="B5" s="308"/>
      <c r="C5" s="315"/>
      <c r="D5" s="316"/>
      <c r="E5" s="308"/>
      <c r="F5" s="322" t="s">
        <v>5</v>
      </c>
      <c r="G5" s="323"/>
      <c r="H5" s="308"/>
      <c r="I5" s="305"/>
      <c r="J5" s="324"/>
      <c r="K5" s="305"/>
      <c r="L5" s="324"/>
      <c r="M5" s="304" t="s">
        <v>30</v>
      </c>
      <c r="N5" s="302" t="s">
        <v>72</v>
      </c>
      <c r="O5" s="302" t="s">
        <v>66</v>
      </c>
      <c r="P5" s="302" t="s">
        <v>11</v>
      </c>
      <c r="Q5" s="302" t="s">
        <v>72</v>
      </c>
      <c r="R5" s="302" t="s">
        <v>75</v>
      </c>
      <c r="S5" s="302" t="s">
        <v>12</v>
      </c>
      <c r="T5" s="319" t="s">
        <v>72</v>
      </c>
      <c r="U5" s="344" t="s">
        <v>10</v>
      </c>
      <c r="V5" s="344" t="s">
        <v>29</v>
      </c>
      <c r="W5" s="85"/>
      <c r="Y5" s="301" t="s">
        <v>33</v>
      </c>
      <c r="Z5" s="301"/>
      <c r="AA5" s="301"/>
      <c r="AB5" s="301" t="s">
        <v>59</v>
      </c>
      <c r="AC5" s="301"/>
      <c r="AD5" s="301"/>
      <c r="AE5" s="301" t="s">
        <v>14</v>
      </c>
      <c r="AF5" s="337"/>
      <c r="AH5" s="9">
        <v>2015</v>
      </c>
      <c r="AI5" s="9">
        <v>2016</v>
      </c>
      <c r="AJ5" s="9" t="s">
        <v>22</v>
      </c>
      <c r="AK5" s="9">
        <v>2015</v>
      </c>
      <c r="AL5" s="9">
        <v>2016</v>
      </c>
      <c r="AM5" s="9" t="s">
        <v>22</v>
      </c>
      <c r="AN5" s="17">
        <v>2015</v>
      </c>
      <c r="AO5" s="9">
        <v>2016</v>
      </c>
      <c r="AP5" s="9" t="s">
        <v>22</v>
      </c>
      <c r="AQ5" s="9" t="s">
        <v>23</v>
      </c>
      <c r="AU5" s="14"/>
      <c r="AY5" s="337"/>
      <c r="AZ5" s="2"/>
      <c r="BA5" s="333" t="s">
        <v>20</v>
      </c>
      <c r="BB5" s="328"/>
      <c r="BC5" s="328"/>
      <c r="BD5" s="328"/>
      <c r="BE5" s="328"/>
      <c r="BF5" s="329"/>
      <c r="BG5" s="327" t="s">
        <v>21</v>
      </c>
      <c r="BH5" s="328"/>
      <c r="BI5" s="328"/>
      <c r="BJ5" s="328"/>
      <c r="BK5" s="328"/>
      <c r="BL5" s="329"/>
      <c r="BM5" s="327" t="s">
        <v>20</v>
      </c>
      <c r="BN5" s="328"/>
      <c r="BO5" s="328"/>
      <c r="BP5" s="329"/>
      <c r="BQ5" s="327" t="s">
        <v>21</v>
      </c>
      <c r="BR5" s="328"/>
      <c r="BS5" s="328"/>
      <c r="BT5" s="329"/>
      <c r="BU5" s="337" t="s">
        <v>84</v>
      </c>
      <c r="BV5" s="334" t="s">
        <v>81</v>
      </c>
      <c r="BW5" s="335"/>
      <c r="BX5" s="335"/>
      <c r="BY5" s="335"/>
      <c r="BZ5" s="335"/>
      <c r="CA5" s="336"/>
      <c r="CB5" s="334" t="s">
        <v>82</v>
      </c>
      <c r="CC5" s="301"/>
      <c r="CD5" s="301"/>
      <c r="CE5" s="301"/>
    </row>
    <row r="6" spans="1:84" ht="51" customHeight="1" thickBot="1">
      <c r="A6" s="306"/>
      <c r="B6" s="309"/>
      <c r="C6" s="195">
        <v>2015</v>
      </c>
      <c r="D6" s="196">
        <v>2016</v>
      </c>
      <c r="E6" s="309"/>
      <c r="F6" s="197">
        <v>2015</v>
      </c>
      <c r="G6" s="198">
        <v>2016</v>
      </c>
      <c r="H6" s="309"/>
      <c r="I6" s="306"/>
      <c r="J6" s="325"/>
      <c r="K6" s="306"/>
      <c r="L6" s="325"/>
      <c r="M6" s="306"/>
      <c r="N6" s="303"/>
      <c r="O6" s="303"/>
      <c r="P6" s="303"/>
      <c r="Q6" s="303"/>
      <c r="R6" s="303"/>
      <c r="S6" s="303"/>
      <c r="T6" s="309"/>
      <c r="U6" s="345"/>
      <c r="V6" s="345"/>
      <c r="W6" s="85"/>
      <c r="Y6" t="s">
        <v>15</v>
      </c>
      <c r="Z6" t="s">
        <v>16</v>
      </c>
      <c r="AA6" t="s">
        <v>17</v>
      </c>
      <c r="AB6" t="s">
        <v>15</v>
      </c>
      <c r="AC6" t="s">
        <v>16</v>
      </c>
      <c r="AD6" t="s">
        <v>17</v>
      </c>
      <c r="AE6" s="301"/>
      <c r="AF6" s="337"/>
      <c r="AH6" s="10"/>
      <c r="AI6" s="10"/>
      <c r="AJ6" s="10"/>
      <c r="AK6" s="11"/>
      <c r="AL6" s="10"/>
      <c r="AM6" s="12"/>
      <c r="AN6" s="10"/>
      <c r="AO6" s="10"/>
      <c r="AP6" s="10"/>
      <c r="AQ6" s="10"/>
      <c r="AS6">
        <v>2015</v>
      </c>
      <c r="AT6">
        <v>2016</v>
      </c>
      <c r="AU6" s="14">
        <v>2015</v>
      </c>
      <c r="AV6">
        <v>2016</v>
      </c>
      <c r="AW6">
        <v>2015</v>
      </c>
      <c r="AX6">
        <v>2016</v>
      </c>
      <c r="AY6" s="337"/>
      <c r="AZ6" s="18"/>
      <c r="BA6" s="92" t="s">
        <v>17</v>
      </c>
      <c r="BB6" s="93" t="s">
        <v>26</v>
      </c>
      <c r="BC6" s="94" t="s">
        <v>66</v>
      </c>
      <c r="BD6" s="93" t="s">
        <v>27</v>
      </c>
      <c r="BE6" s="94" t="s">
        <v>67</v>
      </c>
      <c r="BF6" s="95" t="s">
        <v>28</v>
      </c>
      <c r="BG6" s="10" t="s">
        <v>17</v>
      </c>
      <c r="BH6" s="10" t="s">
        <v>26</v>
      </c>
      <c r="BI6" s="94" t="s">
        <v>66</v>
      </c>
      <c r="BJ6" s="10" t="s">
        <v>27</v>
      </c>
      <c r="BK6" s="94" t="s">
        <v>67</v>
      </c>
      <c r="BL6" s="10" t="s">
        <v>28</v>
      </c>
      <c r="BM6" s="11" t="s">
        <v>17</v>
      </c>
      <c r="BN6" s="10" t="s">
        <v>26</v>
      </c>
      <c r="BO6" s="10" t="s">
        <v>27</v>
      </c>
      <c r="BP6" s="12" t="s">
        <v>28</v>
      </c>
      <c r="BQ6" s="10" t="s">
        <v>17</v>
      </c>
      <c r="BR6" s="10" t="s">
        <v>26</v>
      </c>
      <c r="BS6" s="10" t="s">
        <v>27</v>
      </c>
      <c r="BT6" s="10" t="s">
        <v>28</v>
      </c>
      <c r="BU6" s="337"/>
      <c r="BV6" s="11" t="s">
        <v>17</v>
      </c>
      <c r="BW6" s="10" t="s">
        <v>26</v>
      </c>
      <c r="BX6" s="94" t="s">
        <v>66</v>
      </c>
      <c r="BY6" s="10" t="s">
        <v>27</v>
      </c>
      <c r="BZ6" s="94" t="s">
        <v>67</v>
      </c>
      <c r="CA6" s="19" t="s">
        <v>28</v>
      </c>
      <c r="CB6" s="11" t="s">
        <v>17</v>
      </c>
      <c r="CC6" s="10" t="s">
        <v>26</v>
      </c>
      <c r="CD6" s="10" t="s">
        <v>27</v>
      </c>
      <c r="CE6" s="19" t="s">
        <v>28</v>
      </c>
    </row>
    <row r="7" spans="1:84" ht="24" customHeight="1" thickBot="1">
      <c r="A7" s="58">
        <v>1</v>
      </c>
      <c r="B7" s="55" t="s">
        <v>60</v>
      </c>
      <c r="C7" s="33">
        <f t="shared" ref="C7:D9" si="0">AH7+AK7</f>
        <v>1129.4000000000001</v>
      </c>
      <c r="D7" s="34">
        <f t="shared" si="0"/>
        <v>1093.8</v>
      </c>
      <c r="E7" s="35">
        <f t="shared" ref="E7:E15" si="1">(D7-C7)/C7</f>
        <v>-3.1521161678767604E-2</v>
      </c>
      <c r="F7" s="36">
        <f t="shared" ref="F7:F15" si="2">Y7+Z7</f>
        <v>22044.3</v>
      </c>
      <c r="G7" s="37">
        <f t="shared" ref="G7:G15" si="3">AB7+AC7</f>
        <v>19175.5</v>
      </c>
      <c r="H7" s="48">
        <f t="shared" ref="H7:H16" si="4">(G7-F7)/F7</f>
        <v>-0.13013794949261256</v>
      </c>
      <c r="I7" s="39">
        <f t="shared" ref="I7:I15" si="5">AT7+AV7</f>
        <v>16518</v>
      </c>
      <c r="J7" s="40">
        <f>(I7-AW7)/AW7</f>
        <v>0.10911166319747533</v>
      </c>
      <c r="K7" s="175">
        <f t="shared" ref="K7:K15" si="6">BA7+BG7</f>
        <v>16681.900000000001</v>
      </c>
      <c r="L7" s="176">
        <f>(K7-CB7)/CB7</f>
        <v>0.12803954450785765</v>
      </c>
      <c r="M7" s="43">
        <f t="shared" ref="M7:M16" si="7">BB7+BH7</f>
        <v>7325.2</v>
      </c>
      <c r="N7" s="42">
        <f>(M7-CC7)/CC7</f>
        <v>6.4322557210315989E-2</v>
      </c>
      <c r="O7" s="165">
        <f>BC7+BI7</f>
        <v>706.7</v>
      </c>
      <c r="P7" s="43">
        <f>BD7+BJ7</f>
        <v>0</v>
      </c>
      <c r="Q7" s="41">
        <f>(P7-CD7)/CD7</f>
        <v>-1</v>
      </c>
      <c r="R7" s="300">
        <v>0</v>
      </c>
      <c r="S7" s="199">
        <f t="shared" ref="S7:S16" si="8">BF7+BL7</f>
        <v>8650</v>
      </c>
      <c r="T7" s="44"/>
      <c r="U7" s="45">
        <f t="shared" ref="U7:U15" si="9">K7/I7</f>
        <v>1.0099225087783026</v>
      </c>
      <c r="V7" s="46">
        <f t="shared" ref="V7:V15" si="10">M7/I7</f>
        <v>0.44346773217096502</v>
      </c>
      <c r="W7" s="46"/>
      <c r="X7" s="55" t="s">
        <v>60</v>
      </c>
      <c r="Y7" s="7"/>
      <c r="Z7" s="7">
        <v>22044.3</v>
      </c>
      <c r="AA7" s="7">
        <f>Y7+Z7</f>
        <v>22044.3</v>
      </c>
      <c r="AB7" s="7"/>
      <c r="AC7" s="119">
        <v>19175.5</v>
      </c>
      <c r="AD7" s="7">
        <f t="shared" ref="AD7:AD9" si="11">AB7+AC7</f>
        <v>19175.5</v>
      </c>
      <c r="AE7" s="7">
        <f t="shared" ref="AE7:AE9" si="12">AD7-AA7</f>
        <v>-2868.7999999999993</v>
      </c>
      <c r="AF7" s="8">
        <f t="shared" ref="AF7:AF9" si="13">AE7/AA7</f>
        <v>-0.13013794949261256</v>
      </c>
      <c r="AJ7">
        <f t="shared" ref="AJ7:AJ9" si="14">AI7-AH7</f>
        <v>0</v>
      </c>
      <c r="AK7" s="9">
        <v>1129.4000000000001</v>
      </c>
      <c r="AL7" s="119">
        <v>1093.8</v>
      </c>
      <c r="AM7" s="1">
        <f t="shared" ref="AM7:AM9" si="15">AL7-AK7</f>
        <v>-35.600000000000136</v>
      </c>
      <c r="AN7">
        <f t="shared" ref="AN7:AO9" si="16">AH7+AK7</f>
        <v>1129.4000000000001</v>
      </c>
      <c r="AO7">
        <f t="shared" si="16"/>
        <v>1093.8</v>
      </c>
      <c r="AP7">
        <f t="shared" ref="AP7:AP9" si="17">AO7-AN7</f>
        <v>-35.600000000000136</v>
      </c>
      <c r="AQ7" s="13">
        <f t="shared" ref="AQ7:AQ9" si="18">(AP7/AN7)*100</f>
        <v>-3.1521161678767604</v>
      </c>
      <c r="AR7" s="55" t="s">
        <v>60</v>
      </c>
      <c r="AU7">
        <v>14893</v>
      </c>
      <c r="AV7" s="120">
        <v>16518</v>
      </c>
      <c r="AW7">
        <f t="shared" ref="AW7:AX9" si="19">AS7+AU7</f>
        <v>14893</v>
      </c>
      <c r="AX7">
        <f t="shared" si="19"/>
        <v>16518</v>
      </c>
      <c r="AY7" s="15">
        <f t="shared" ref="AY7:AY9" si="20">(AX7-AW7)/AW7</f>
        <v>0.10911166319747533</v>
      </c>
      <c r="AZ7" s="6"/>
      <c r="BA7" s="16">
        <f t="shared" ref="BA7:BA38" si="21">BB7+BC7+BD7+BE7+BF7</f>
        <v>0</v>
      </c>
      <c r="BB7" s="116"/>
      <c r="BC7" s="145"/>
      <c r="BD7" s="9"/>
      <c r="BE7" s="9"/>
      <c r="BF7" s="146"/>
      <c r="BG7">
        <f t="shared" ref="BG7:BG38" si="22">BH7+BI7+BJ7+BK7+BL7</f>
        <v>16681.900000000001</v>
      </c>
      <c r="BH7" s="116">
        <v>7325.2</v>
      </c>
      <c r="BI7" s="145">
        <v>706.7</v>
      </c>
      <c r="BJ7" s="9"/>
      <c r="BK7" s="9"/>
      <c r="BL7" s="146">
        <v>8650</v>
      </c>
      <c r="BM7" s="16"/>
      <c r="BN7" s="9"/>
      <c r="BO7" s="9"/>
      <c r="BP7" s="1"/>
      <c r="BQ7">
        <f>BR7+BS7+BT7</f>
        <v>14788.4</v>
      </c>
      <c r="BR7">
        <v>6882.5</v>
      </c>
      <c r="BS7">
        <v>7905.9</v>
      </c>
      <c r="BT7">
        <v>0</v>
      </c>
      <c r="BU7">
        <f>BA7+BG7</f>
        <v>16681.900000000001</v>
      </c>
      <c r="BV7" s="16">
        <f t="shared" ref="BV7:BV39" si="23">BA7+BG7</f>
        <v>16681.900000000001</v>
      </c>
      <c r="BW7" s="17">
        <f>BB7+BH7</f>
        <v>7325.2</v>
      </c>
      <c r="BX7" s="17">
        <f t="shared" ref="BX7:BX38" si="24">BC7+BI7</f>
        <v>706.7</v>
      </c>
      <c r="BY7" s="17">
        <f>BD7+BJ7</f>
        <v>0</v>
      </c>
      <c r="BZ7" s="17">
        <f t="shared" ref="BZ7:BZ38" si="25">BE7+BK7</f>
        <v>0</v>
      </c>
      <c r="CA7" s="1">
        <f t="shared" ref="CA7:CA8" si="26">BF7+BL7</f>
        <v>8650</v>
      </c>
      <c r="CB7">
        <f t="shared" ref="CB7:CB38" si="27">BM7+BQ7</f>
        <v>14788.4</v>
      </c>
      <c r="CC7">
        <f t="shared" ref="CC7:CC16" si="28">BN7+BR7</f>
        <v>6882.5</v>
      </c>
      <c r="CD7">
        <f t="shared" ref="CD7:CD16" si="29">BO7+BS7</f>
        <v>7905.9</v>
      </c>
      <c r="CE7">
        <f t="shared" ref="CE7:CE16" si="30">BP7+BT7</f>
        <v>0</v>
      </c>
    </row>
    <row r="8" spans="1:84" ht="21.6" customHeight="1" thickBot="1">
      <c r="A8" s="58">
        <v>2</v>
      </c>
      <c r="B8" s="59" t="s">
        <v>58</v>
      </c>
      <c r="C8" s="60">
        <f t="shared" si="0"/>
        <v>1206.4000000000001</v>
      </c>
      <c r="D8" s="61">
        <f t="shared" si="0"/>
        <v>1274.8</v>
      </c>
      <c r="E8" s="62">
        <f t="shared" si="1"/>
        <v>5.6697612732095372E-2</v>
      </c>
      <c r="F8" s="63">
        <f t="shared" si="2"/>
        <v>9652.9</v>
      </c>
      <c r="G8" s="64">
        <f t="shared" si="3"/>
        <v>9177.1</v>
      </c>
      <c r="H8" s="65">
        <f t="shared" si="4"/>
        <v>-4.9290886676542724E-2</v>
      </c>
      <c r="I8" s="66">
        <f t="shared" si="5"/>
        <v>18806</v>
      </c>
      <c r="J8" s="67">
        <f>(I8-AW8)/AW8</f>
        <v>0.26070925789367838</v>
      </c>
      <c r="K8" s="66">
        <f t="shared" si="6"/>
        <v>22241</v>
      </c>
      <c r="L8" s="69">
        <f>(K8-CB8)/CB8</f>
        <v>0.57072536847532074</v>
      </c>
      <c r="M8" s="68">
        <f t="shared" si="7"/>
        <v>4386.7</v>
      </c>
      <c r="N8" s="50">
        <f>(M8-CC8)/CC8</f>
        <v>0.23575976111330205</v>
      </c>
      <c r="O8" s="165">
        <f t="shared" ref="O8:O9" si="31">BC8+BI8</f>
        <v>5165.2</v>
      </c>
      <c r="P8" s="68">
        <f t="shared" ref="P8:P16" si="32">BD8+BJ8</f>
        <v>0</v>
      </c>
      <c r="Q8" s="49">
        <f>(P8-CD8)/CD8</f>
        <v>-1</v>
      </c>
      <c r="R8" s="300">
        <v>0</v>
      </c>
      <c r="S8" s="200">
        <f t="shared" si="8"/>
        <v>12689.1</v>
      </c>
      <c r="T8" s="44">
        <f t="shared" ref="T8" si="33">(S8-CE8)/CE8</f>
        <v>5.3445499999999999</v>
      </c>
      <c r="U8" s="51">
        <f t="shared" si="9"/>
        <v>1.1826544719770287</v>
      </c>
      <c r="V8" s="52">
        <f t="shared" si="10"/>
        <v>0.23326066149101349</v>
      </c>
      <c r="W8" s="52"/>
      <c r="X8" s="59" t="s">
        <v>58</v>
      </c>
      <c r="Y8" s="7"/>
      <c r="Z8" s="7">
        <v>9652.9</v>
      </c>
      <c r="AA8" s="7">
        <f>Y8+Z8</f>
        <v>9652.9</v>
      </c>
      <c r="AB8" s="7"/>
      <c r="AC8" s="106">
        <v>9177.1</v>
      </c>
      <c r="AD8" s="7">
        <f t="shared" si="11"/>
        <v>9177.1</v>
      </c>
      <c r="AE8" s="7">
        <f t="shared" si="12"/>
        <v>-475.79999999999927</v>
      </c>
      <c r="AF8" s="8">
        <f t="shared" si="13"/>
        <v>-4.9290886676542724E-2</v>
      </c>
      <c r="AJ8">
        <f t="shared" si="14"/>
        <v>0</v>
      </c>
      <c r="AK8" s="9">
        <v>1206.4000000000001</v>
      </c>
      <c r="AL8" s="106">
        <v>1274.8</v>
      </c>
      <c r="AM8" s="1">
        <f t="shared" si="15"/>
        <v>68.399999999999864</v>
      </c>
      <c r="AN8">
        <f t="shared" si="16"/>
        <v>1206.4000000000001</v>
      </c>
      <c r="AO8">
        <f t="shared" si="16"/>
        <v>1274.8</v>
      </c>
      <c r="AP8">
        <f t="shared" si="17"/>
        <v>68.399999999999864</v>
      </c>
      <c r="AQ8" s="13">
        <f t="shared" si="18"/>
        <v>5.669761273209537</v>
      </c>
      <c r="AR8" s="59" t="s">
        <v>58</v>
      </c>
      <c r="AU8">
        <v>14917</v>
      </c>
      <c r="AV8" s="143">
        <v>18806</v>
      </c>
      <c r="AW8">
        <f t="shared" si="19"/>
        <v>14917</v>
      </c>
      <c r="AX8">
        <f t="shared" si="19"/>
        <v>18806</v>
      </c>
      <c r="AY8" s="15">
        <f t="shared" si="20"/>
        <v>0.26070925789367838</v>
      </c>
      <c r="AZ8" s="2"/>
      <c r="BA8" s="16">
        <f t="shared" si="21"/>
        <v>0</v>
      </c>
      <c r="BB8" s="9"/>
      <c r="BC8" s="9"/>
      <c r="BD8" s="9"/>
      <c r="BE8" s="9"/>
      <c r="BF8" s="1"/>
      <c r="BG8">
        <f t="shared" si="22"/>
        <v>22241</v>
      </c>
      <c r="BH8" s="105">
        <v>4386.7</v>
      </c>
      <c r="BI8" s="105">
        <v>5165.2</v>
      </c>
      <c r="BJ8" s="9"/>
      <c r="BK8" s="9"/>
      <c r="BL8" s="106">
        <v>12689.1</v>
      </c>
      <c r="BM8" s="16"/>
      <c r="BN8" s="9"/>
      <c r="BO8" s="9"/>
      <c r="BP8" s="1"/>
      <c r="BQ8">
        <v>14159.7</v>
      </c>
      <c r="BR8">
        <v>3549.8</v>
      </c>
      <c r="BS8">
        <v>8249</v>
      </c>
      <c r="BT8">
        <v>2000</v>
      </c>
      <c r="BU8">
        <f>BA8+BG8</f>
        <v>22241</v>
      </c>
      <c r="BV8" s="16">
        <f t="shared" si="23"/>
        <v>22241</v>
      </c>
      <c r="BW8" s="17">
        <f>BB8+BH8</f>
        <v>4386.7</v>
      </c>
      <c r="BX8" s="17">
        <f t="shared" si="24"/>
        <v>5165.2</v>
      </c>
      <c r="BY8" s="17">
        <f>BD8+BJ8</f>
        <v>0</v>
      </c>
      <c r="BZ8" s="17">
        <f t="shared" si="25"/>
        <v>0</v>
      </c>
      <c r="CA8" s="1">
        <f t="shared" si="26"/>
        <v>12689.1</v>
      </c>
      <c r="CB8">
        <f t="shared" si="27"/>
        <v>14159.7</v>
      </c>
      <c r="CC8">
        <f t="shared" si="28"/>
        <v>3549.8</v>
      </c>
      <c r="CD8">
        <f t="shared" si="29"/>
        <v>8249</v>
      </c>
      <c r="CE8">
        <f t="shared" si="30"/>
        <v>2000</v>
      </c>
    </row>
    <row r="9" spans="1:84" ht="20.399999999999999" customHeight="1" thickBot="1">
      <c r="A9" s="72">
        <v>3</v>
      </c>
      <c r="B9" s="70" t="s">
        <v>35</v>
      </c>
      <c r="C9" s="33">
        <f t="shared" si="0"/>
        <v>10687.5</v>
      </c>
      <c r="D9" s="34">
        <f t="shared" si="0"/>
        <v>10381.200000000001</v>
      </c>
      <c r="E9" s="35">
        <f t="shared" si="1"/>
        <v>-2.8659649122806951E-2</v>
      </c>
      <c r="F9" s="36">
        <f t="shared" si="2"/>
        <v>141812.79999999999</v>
      </c>
      <c r="G9" s="37">
        <f t="shared" si="3"/>
        <v>138600.4</v>
      </c>
      <c r="H9" s="48">
        <f t="shared" si="4"/>
        <v>-2.2652398091004441E-2</v>
      </c>
      <c r="I9" s="39">
        <f t="shared" si="5"/>
        <v>223188.8</v>
      </c>
      <c r="J9" s="40">
        <f>(I9-AW9)/AW9</f>
        <v>0.25665336191349702</v>
      </c>
      <c r="K9" s="39">
        <f t="shared" si="6"/>
        <v>220425.59999999998</v>
      </c>
      <c r="L9" s="44">
        <f>(K9-CB9)/CB9</f>
        <v>0.25073821299118654</v>
      </c>
      <c r="M9" s="43">
        <f t="shared" si="7"/>
        <v>130472.2</v>
      </c>
      <c r="N9" s="42">
        <f>(M9-CC9)/CC9</f>
        <v>0.19356635859079765</v>
      </c>
      <c r="O9" s="165">
        <f t="shared" si="31"/>
        <v>30279.399999999998</v>
      </c>
      <c r="P9" s="43">
        <f t="shared" si="32"/>
        <v>0</v>
      </c>
      <c r="Q9" s="41">
        <f>(P9-CD9)/CD9</f>
        <v>-1</v>
      </c>
      <c r="R9" s="165">
        <f>BE9+BK9</f>
        <v>48956.7</v>
      </c>
      <c r="S9" s="199">
        <f t="shared" si="8"/>
        <v>10717.3</v>
      </c>
      <c r="T9" s="44">
        <f>(S9-CE9)/CE9</f>
        <v>-0.69212361822903501</v>
      </c>
      <c r="U9" s="45">
        <f t="shared" si="9"/>
        <v>0.98761945043837318</v>
      </c>
      <c r="V9" s="46">
        <f t="shared" si="10"/>
        <v>0.58458220125741078</v>
      </c>
      <c r="W9" s="52"/>
      <c r="X9" s="70" t="s">
        <v>35</v>
      </c>
      <c r="Y9" s="73">
        <v>63332.5</v>
      </c>
      <c r="Z9" s="73">
        <v>78480.3</v>
      </c>
      <c r="AA9" s="73">
        <f>Y9+Z9</f>
        <v>141812.79999999999</v>
      </c>
      <c r="AB9" s="253">
        <v>59163.7</v>
      </c>
      <c r="AC9" s="254">
        <v>79436.7</v>
      </c>
      <c r="AD9" s="73">
        <f t="shared" si="11"/>
        <v>138600.4</v>
      </c>
      <c r="AE9" s="73">
        <f t="shared" si="12"/>
        <v>-3212.3999999999942</v>
      </c>
      <c r="AF9" s="74">
        <f t="shared" si="13"/>
        <v>-2.2652398091004441E-2</v>
      </c>
      <c r="AG9" s="10"/>
      <c r="AH9" s="10">
        <v>3411.5</v>
      </c>
      <c r="AI9" s="253">
        <v>3268.7</v>
      </c>
      <c r="AJ9" s="10">
        <f t="shared" si="14"/>
        <v>-142.80000000000018</v>
      </c>
      <c r="AK9" s="10">
        <v>7276</v>
      </c>
      <c r="AL9" s="255">
        <v>7112.5</v>
      </c>
      <c r="AM9" s="57">
        <f t="shared" si="15"/>
        <v>-163.5</v>
      </c>
      <c r="AN9" s="10">
        <f t="shared" si="16"/>
        <v>10687.5</v>
      </c>
      <c r="AO9" s="10">
        <f t="shared" si="16"/>
        <v>10381.200000000001</v>
      </c>
      <c r="AP9" s="10">
        <f t="shared" si="17"/>
        <v>-306.29999999999927</v>
      </c>
      <c r="AQ9" s="75">
        <f t="shared" si="18"/>
        <v>-2.8659649122806949</v>
      </c>
      <c r="AR9" s="70" t="s">
        <v>35</v>
      </c>
      <c r="AS9" s="10">
        <v>74594.399999999994</v>
      </c>
      <c r="AT9" s="263">
        <v>89275.5</v>
      </c>
      <c r="AU9" s="10">
        <v>103011.3</v>
      </c>
      <c r="AV9" s="264">
        <v>133913.29999999999</v>
      </c>
      <c r="AW9" s="10">
        <f t="shared" si="19"/>
        <v>177605.7</v>
      </c>
      <c r="AX9" s="10">
        <f t="shared" si="19"/>
        <v>223188.8</v>
      </c>
      <c r="AY9" s="76">
        <f t="shared" si="20"/>
        <v>0.25665336191349702</v>
      </c>
      <c r="AZ9" s="6"/>
      <c r="BA9" s="16">
        <f t="shared" si="21"/>
        <v>90815.4</v>
      </c>
      <c r="BB9" s="256">
        <v>54834</v>
      </c>
      <c r="BC9" s="257">
        <v>12111.8</v>
      </c>
      <c r="BD9" s="10"/>
      <c r="BE9" s="258">
        <v>19582.7</v>
      </c>
      <c r="BF9" s="258">
        <v>4286.8999999999996</v>
      </c>
      <c r="BG9">
        <f t="shared" si="22"/>
        <v>129610.19999999998</v>
      </c>
      <c r="BH9" s="259">
        <v>75638.2</v>
      </c>
      <c r="BI9" s="260">
        <v>18167.599999999999</v>
      </c>
      <c r="BJ9" s="10"/>
      <c r="BK9" s="261">
        <v>29374</v>
      </c>
      <c r="BL9" s="262">
        <v>6430.4</v>
      </c>
      <c r="BM9" s="11">
        <f t="shared" ref="BM9:BM13" si="34">BN9+BO9+BP9</f>
        <v>75358</v>
      </c>
      <c r="BN9" s="10">
        <v>48588.6</v>
      </c>
      <c r="BO9" s="10">
        <v>12845.2</v>
      </c>
      <c r="BP9" s="88">
        <v>13924.2</v>
      </c>
      <c r="BQ9" s="10">
        <f>BR9+BS9+BT9</f>
        <v>100878.40000000001</v>
      </c>
      <c r="BR9" s="10">
        <v>60724.3</v>
      </c>
      <c r="BS9" s="10">
        <v>19267.900000000001</v>
      </c>
      <c r="BT9" s="10">
        <v>20886.2</v>
      </c>
      <c r="BU9" s="10">
        <f t="shared" ref="BU9:BU29" si="35">BA9+BG9</f>
        <v>220425.59999999998</v>
      </c>
      <c r="BV9" s="16">
        <f t="shared" si="23"/>
        <v>220425.59999999998</v>
      </c>
      <c r="BW9" s="10">
        <f t="shared" ref="BW9:BW33" si="36">BB9+BH9</f>
        <v>130472.2</v>
      </c>
      <c r="BX9" s="17">
        <f t="shared" si="24"/>
        <v>30279.399999999998</v>
      </c>
      <c r="BY9" s="10">
        <f t="shared" ref="BY9:BY33" si="37">BD9+BJ9</f>
        <v>0</v>
      </c>
      <c r="BZ9" s="17">
        <f t="shared" si="25"/>
        <v>48956.7</v>
      </c>
      <c r="CA9" s="57">
        <f t="shared" ref="CA9:CA33" si="38">BF9+BL9</f>
        <v>10717.3</v>
      </c>
      <c r="CB9">
        <f t="shared" si="27"/>
        <v>176236.40000000002</v>
      </c>
      <c r="CC9" s="10">
        <f t="shared" si="28"/>
        <v>109312.9</v>
      </c>
      <c r="CD9" s="10">
        <f t="shared" si="29"/>
        <v>32113.100000000002</v>
      </c>
      <c r="CE9" s="10">
        <f t="shared" si="30"/>
        <v>34810.400000000001</v>
      </c>
      <c r="CF9" s="10"/>
    </row>
    <row r="10" spans="1:84" ht="20.399999999999999" customHeight="1" thickBot="1">
      <c r="A10" s="5">
        <v>4</v>
      </c>
      <c r="B10" s="55" t="s">
        <v>77</v>
      </c>
      <c r="C10" s="20">
        <f>AH10+AK10</f>
        <v>15085.6</v>
      </c>
      <c r="D10" s="21">
        <f>AI10+AL10</f>
        <v>15887.400000000001</v>
      </c>
      <c r="E10" s="22">
        <f t="shared" si="1"/>
        <v>5.3150023863817224E-2</v>
      </c>
      <c r="F10" s="47">
        <f t="shared" si="2"/>
        <v>120426.9</v>
      </c>
      <c r="G10" s="23">
        <f t="shared" si="3"/>
        <v>111233.8</v>
      </c>
      <c r="H10" s="24">
        <f t="shared" si="4"/>
        <v>-7.6337595670070327E-2</v>
      </c>
      <c r="I10" s="25">
        <f t="shared" si="5"/>
        <v>326012.3</v>
      </c>
      <c r="J10" s="26">
        <f>(I10-AW10)/AW10</f>
        <v>0.18578601734601272</v>
      </c>
      <c r="K10" s="25">
        <f t="shared" si="6"/>
        <v>292828.59999999998</v>
      </c>
      <c r="L10" s="30">
        <f>(K10-CB10)/CB10</f>
        <v>7.4493114815695566E-2</v>
      </c>
      <c r="M10" s="29">
        <f t="shared" si="7"/>
        <v>69261.7</v>
      </c>
      <c r="N10" s="28">
        <f>(M10-CC10)/CC10</f>
        <v>-1.8900504277862811E-2</v>
      </c>
      <c r="O10" s="165">
        <f t="shared" ref="O10:O11" si="39">BC10+BI10</f>
        <v>14245.800000000001</v>
      </c>
      <c r="P10" s="29">
        <f t="shared" si="32"/>
        <v>0</v>
      </c>
      <c r="Q10" s="27">
        <f>(P10-CD10)/CD10</f>
        <v>-1</v>
      </c>
      <c r="R10" s="300">
        <v>0</v>
      </c>
      <c r="S10" s="201">
        <f t="shared" si="8"/>
        <v>209321.09999999998</v>
      </c>
      <c r="T10" s="82">
        <f>(S10-CE10)/CE10</f>
        <v>0.52226109709563218</v>
      </c>
      <c r="U10" s="31">
        <f t="shared" si="9"/>
        <v>0.89821334961901744</v>
      </c>
      <c r="V10" s="32">
        <f t="shared" si="10"/>
        <v>0.21245118665768131</v>
      </c>
      <c r="W10" s="32"/>
      <c r="X10" s="55" t="s">
        <v>77</v>
      </c>
      <c r="Y10" s="7">
        <v>84417.3</v>
      </c>
      <c r="Z10" s="7">
        <v>36009.599999999999</v>
      </c>
      <c r="AA10" s="7">
        <f t="shared" ref="AA10:AA15" si="40">Y10+Z10</f>
        <v>120426.9</v>
      </c>
      <c r="AB10" s="247">
        <v>76320.3</v>
      </c>
      <c r="AC10" s="106">
        <v>34913.5</v>
      </c>
      <c r="AD10" s="7">
        <f t="shared" ref="AD10:AD38" si="41">AB10+AC10</f>
        <v>111233.8</v>
      </c>
      <c r="AE10" s="7">
        <f t="shared" ref="AE10:AE39" si="42">AD10-AA10</f>
        <v>-9193.0999999999913</v>
      </c>
      <c r="AF10" s="8">
        <f t="shared" ref="AF10:AF39" si="43">AE10/AA10</f>
        <v>-7.6337595670070327E-2</v>
      </c>
      <c r="AH10">
        <v>10819.2</v>
      </c>
      <c r="AI10" s="247">
        <v>11416.6</v>
      </c>
      <c r="AJ10">
        <f t="shared" ref="AJ10:AJ39" si="44">AI10-AH10</f>
        <v>597.39999999999964</v>
      </c>
      <c r="AK10" s="17">
        <v>4266.3999999999996</v>
      </c>
      <c r="AL10" s="106">
        <v>4470.8</v>
      </c>
      <c r="AM10" s="1">
        <f t="shared" ref="AM10:AM39" si="45">AL10-AK10</f>
        <v>204.40000000000055</v>
      </c>
      <c r="AN10">
        <f t="shared" ref="AN10:AO38" si="46">AH10+AK10</f>
        <v>15085.6</v>
      </c>
      <c r="AO10">
        <f t="shared" si="46"/>
        <v>15887.400000000001</v>
      </c>
      <c r="AP10">
        <f t="shared" ref="AP10:AP39" si="47">AO10-AN10</f>
        <v>801.80000000000109</v>
      </c>
      <c r="AQ10" s="13">
        <f t="shared" ref="AQ10:AQ39" si="48">(AP10/AN10)*100</f>
        <v>5.315002386381722</v>
      </c>
      <c r="AR10" s="55" t="s">
        <v>61</v>
      </c>
      <c r="AS10">
        <v>196263.3</v>
      </c>
      <c r="AT10" s="248">
        <v>234403.3</v>
      </c>
      <c r="AU10" s="79">
        <v>78670.2</v>
      </c>
      <c r="AV10" s="249">
        <v>91609</v>
      </c>
      <c r="AW10">
        <f t="shared" ref="AW10:AX39" si="49">AS10+AU10</f>
        <v>274933.5</v>
      </c>
      <c r="AX10">
        <f t="shared" si="49"/>
        <v>326012.3</v>
      </c>
      <c r="AY10" s="15">
        <f t="shared" ref="AY10:AY39" si="50">(AX10-AW10)/AW10</f>
        <v>0.18578601734601272</v>
      </c>
      <c r="AZ10" s="2"/>
      <c r="BA10" s="16">
        <f t="shared" si="21"/>
        <v>208487.09999999998</v>
      </c>
      <c r="BB10" s="250">
        <v>47742.5</v>
      </c>
      <c r="BC10" s="251">
        <v>10242.700000000001</v>
      </c>
      <c r="BD10" s="9"/>
      <c r="BE10" s="9"/>
      <c r="BF10" s="247">
        <v>150501.9</v>
      </c>
      <c r="BG10">
        <f t="shared" si="22"/>
        <v>84341.5</v>
      </c>
      <c r="BH10" s="105">
        <v>21519.200000000001</v>
      </c>
      <c r="BI10" s="252">
        <v>4003.1</v>
      </c>
      <c r="BL10" s="106">
        <v>58819.199999999997</v>
      </c>
      <c r="BM10" s="16">
        <f t="shared" si="34"/>
        <v>194291.8</v>
      </c>
      <c r="BN10" s="17">
        <v>49507.1</v>
      </c>
      <c r="BO10" s="17">
        <v>46192.4</v>
      </c>
      <c r="BP10" s="1">
        <v>98592.3</v>
      </c>
      <c r="BQ10">
        <f>BR10+BS10+BT10</f>
        <v>78235.399999999994</v>
      </c>
      <c r="BR10">
        <v>21088.9</v>
      </c>
      <c r="BS10">
        <v>18232.099999999999</v>
      </c>
      <c r="BT10">
        <v>38914.400000000001</v>
      </c>
      <c r="BU10">
        <f t="shared" si="35"/>
        <v>292828.59999999998</v>
      </c>
      <c r="BV10" s="16">
        <f t="shared" si="23"/>
        <v>292828.59999999998</v>
      </c>
      <c r="BW10" s="9">
        <f t="shared" si="36"/>
        <v>69261.7</v>
      </c>
      <c r="BX10" s="17">
        <f t="shared" si="24"/>
        <v>14245.800000000001</v>
      </c>
      <c r="BY10" s="9">
        <f t="shared" si="37"/>
        <v>0</v>
      </c>
      <c r="BZ10" s="17">
        <f t="shared" si="25"/>
        <v>0</v>
      </c>
      <c r="CA10" s="1">
        <f t="shared" si="38"/>
        <v>209321.09999999998</v>
      </c>
      <c r="CB10">
        <f t="shared" si="27"/>
        <v>272527.19999999995</v>
      </c>
      <c r="CC10">
        <f t="shared" si="28"/>
        <v>70596</v>
      </c>
      <c r="CD10">
        <f t="shared" si="29"/>
        <v>64424.5</v>
      </c>
      <c r="CE10">
        <f t="shared" si="30"/>
        <v>137506.70000000001</v>
      </c>
    </row>
    <row r="11" spans="1:84" ht="23.4" customHeight="1" thickBot="1">
      <c r="A11" s="5">
        <v>5</v>
      </c>
      <c r="B11" s="59" t="s">
        <v>34</v>
      </c>
      <c r="C11" s="33">
        <f>AH11+AK11</f>
        <v>328</v>
      </c>
      <c r="D11" s="34">
        <f>AI11+AL11</f>
        <v>330.32</v>
      </c>
      <c r="E11" s="35">
        <f t="shared" si="1"/>
        <v>7.0731707317072965E-3</v>
      </c>
      <c r="F11" s="36">
        <f t="shared" si="2"/>
        <v>5840.6</v>
      </c>
      <c r="G11" s="37">
        <f t="shared" si="3"/>
        <v>5469</v>
      </c>
      <c r="H11" s="48">
        <f t="shared" si="4"/>
        <v>-6.362360031503618E-2</v>
      </c>
      <c r="I11" s="39">
        <f t="shared" si="5"/>
        <v>5631</v>
      </c>
      <c r="J11" s="40">
        <f>(I11-AW11)/AW11</f>
        <v>0.18050314465408804</v>
      </c>
      <c r="K11" s="39">
        <f t="shared" si="6"/>
        <v>6386</v>
      </c>
      <c r="L11" s="44">
        <f>(K11-CB11)/CB11</f>
        <v>-7.244349096788151E-3</v>
      </c>
      <c r="M11" s="43">
        <f t="shared" si="7"/>
        <v>1406</v>
      </c>
      <c r="N11" s="42">
        <f>(M11-CC11)/CC11</f>
        <v>0.26019539302679928</v>
      </c>
      <c r="O11" s="165">
        <f t="shared" si="39"/>
        <v>772.2</v>
      </c>
      <c r="P11" s="43">
        <f t="shared" si="32"/>
        <v>0</v>
      </c>
      <c r="Q11" s="41">
        <f>(P11-CD11)/CD11</f>
        <v>-1</v>
      </c>
      <c r="R11" s="300">
        <v>0</v>
      </c>
      <c r="S11" s="199">
        <f t="shared" si="8"/>
        <v>4207.8</v>
      </c>
      <c r="T11" s="44"/>
      <c r="U11" s="45">
        <f t="shared" si="9"/>
        <v>1.1340792044041912</v>
      </c>
      <c r="V11" s="46">
        <f t="shared" si="10"/>
        <v>0.24968922038714261</v>
      </c>
      <c r="W11" s="52"/>
      <c r="X11" s="59" t="s">
        <v>34</v>
      </c>
      <c r="Y11" s="73">
        <v>5840.6</v>
      </c>
      <c r="Z11" s="73"/>
      <c r="AA11" s="73">
        <f t="shared" si="40"/>
        <v>5840.6</v>
      </c>
      <c r="AB11" s="147">
        <v>5469</v>
      </c>
      <c r="AC11" s="73"/>
      <c r="AD11" s="73">
        <f>AB11+AC11</f>
        <v>5469</v>
      </c>
      <c r="AE11" s="73">
        <f>AD11-AA11</f>
        <v>-371.60000000000036</v>
      </c>
      <c r="AF11" s="74">
        <f>AE11/AA11</f>
        <v>-6.362360031503618E-2</v>
      </c>
      <c r="AG11" s="10"/>
      <c r="AH11" s="10">
        <v>328</v>
      </c>
      <c r="AI11" s="147">
        <v>330.32</v>
      </c>
      <c r="AJ11" s="10">
        <f>AI11-AH11</f>
        <v>2.3199999999999932</v>
      </c>
      <c r="AK11" s="10"/>
      <c r="AL11" s="10"/>
      <c r="AM11" s="57">
        <f>AL11-AK11</f>
        <v>0</v>
      </c>
      <c r="AN11" s="10">
        <f>AH11+AK11</f>
        <v>328</v>
      </c>
      <c r="AO11" s="10">
        <f>AI11+AL11</f>
        <v>330.32</v>
      </c>
      <c r="AP11" s="10">
        <f>AO11-AN11</f>
        <v>2.3199999999999932</v>
      </c>
      <c r="AQ11" s="75">
        <f>(AP11/AN11)*100</f>
        <v>0.70731707317072967</v>
      </c>
      <c r="AR11" s="59" t="s">
        <v>34</v>
      </c>
      <c r="AS11" s="10">
        <v>4770</v>
      </c>
      <c r="AT11" s="148">
        <v>5631</v>
      </c>
      <c r="AU11" s="10"/>
      <c r="AV11" s="10"/>
      <c r="AW11" s="10">
        <f>AS11+AU11</f>
        <v>4770</v>
      </c>
      <c r="AX11" s="10">
        <f>AT11+AV11</f>
        <v>5631</v>
      </c>
      <c r="AY11" s="76">
        <f>(AX11-AW11)/AW11</f>
        <v>0.18050314465408804</v>
      </c>
      <c r="AZ11" s="78"/>
      <c r="BA11" s="16">
        <f t="shared" si="21"/>
        <v>6386</v>
      </c>
      <c r="BB11" s="149">
        <v>1406</v>
      </c>
      <c r="BC11" s="149">
        <v>772.2</v>
      </c>
      <c r="BD11" s="10"/>
      <c r="BE11" s="10"/>
      <c r="BF11" s="150">
        <v>4207.8</v>
      </c>
      <c r="BG11">
        <f t="shared" si="22"/>
        <v>0</v>
      </c>
      <c r="BH11" s="10"/>
      <c r="BI11" s="10"/>
      <c r="BJ11" s="10"/>
      <c r="BK11" s="10"/>
      <c r="BL11" s="10"/>
      <c r="BM11" s="11">
        <f t="shared" si="34"/>
        <v>6432.5999999999995</v>
      </c>
      <c r="BN11" s="10">
        <v>1115.7</v>
      </c>
      <c r="BO11" s="10">
        <v>5316.9</v>
      </c>
      <c r="BP11" s="88">
        <v>0</v>
      </c>
      <c r="BQ11" s="10"/>
      <c r="BR11" s="10"/>
      <c r="BS11" s="10"/>
      <c r="BT11" s="10"/>
      <c r="BU11">
        <f>BA11+BG11</f>
        <v>6386</v>
      </c>
      <c r="BV11" s="16">
        <f t="shared" si="23"/>
        <v>6386</v>
      </c>
      <c r="BW11" s="9">
        <f>BB11+BH11</f>
        <v>1406</v>
      </c>
      <c r="BX11" s="17">
        <f t="shared" si="24"/>
        <v>772.2</v>
      </c>
      <c r="BY11" s="9">
        <f>BD11+BJ11</f>
        <v>0</v>
      </c>
      <c r="BZ11" s="17">
        <f t="shared" si="25"/>
        <v>0</v>
      </c>
      <c r="CA11" s="1">
        <f t="shared" ref="CA11" si="51">BF11+BL11</f>
        <v>4207.8</v>
      </c>
      <c r="CB11">
        <f t="shared" si="27"/>
        <v>6432.5999999999995</v>
      </c>
      <c r="CC11">
        <f t="shared" si="28"/>
        <v>1115.7</v>
      </c>
      <c r="CD11">
        <f t="shared" si="29"/>
        <v>5316.9</v>
      </c>
      <c r="CE11">
        <f t="shared" si="30"/>
        <v>0</v>
      </c>
    </row>
    <row r="12" spans="1:84" ht="22.8" customHeight="1" thickBot="1">
      <c r="A12" s="5">
        <v>6</v>
      </c>
      <c r="B12" s="55" t="s">
        <v>36</v>
      </c>
      <c r="C12" s="33">
        <f t="shared" ref="C12:D15" si="52">AH12+AK12</f>
        <v>5088.7999999999993</v>
      </c>
      <c r="D12" s="34">
        <f t="shared" si="52"/>
        <v>5093</v>
      </c>
      <c r="E12" s="35">
        <f t="shared" si="1"/>
        <v>8.2534192737005352E-4</v>
      </c>
      <c r="F12" s="36">
        <f t="shared" si="2"/>
        <v>44283.1</v>
      </c>
      <c r="G12" s="37">
        <f t="shared" si="3"/>
        <v>44377.7</v>
      </c>
      <c r="H12" s="48">
        <f t="shared" si="4"/>
        <v>2.136255140222761E-3</v>
      </c>
      <c r="I12" s="39">
        <f t="shared" si="5"/>
        <v>72901</v>
      </c>
      <c r="J12" s="40">
        <f t="shared" ref="J12:J18" si="53">(I12-AW12)/AW12</f>
        <v>0.17050809630468117</v>
      </c>
      <c r="K12" s="39">
        <f t="shared" si="6"/>
        <v>95596.9</v>
      </c>
      <c r="L12" s="44">
        <f t="shared" ref="L12:L18" si="54">(K12-CB12)/CB12</f>
        <v>0.8561171333321681</v>
      </c>
      <c r="M12" s="43">
        <f t="shared" si="7"/>
        <v>30057.699999999997</v>
      </c>
      <c r="N12" s="42">
        <f t="shared" ref="N12:N18" si="55">(M12-CC12)/CC12</f>
        <v>6.8974065215497166E-3</v>
      </c>
      <c r="O12" s="165">
        <f t="shared" ref="O12:O17" si="56">BC12+BI12</f>
        <v>3000.7</v>
      </c>
      <c r="P12" s="43">
        <f t="shared" si="32"/>
        <v>0</v>
      </c>
      <c r="Q12" s="41">
        <f t="shared" ref="Q12:Q18" si="57">(P12-CD12)/CD12</f>
        <v>-1</v>
      </c>
      <c r="R12" s="300">
        <v>0</v>
      </c>
      <c r="S12" s="199">
        <f t="shared" si="8"/>
        <v>62538.5</v>
      </c>
      <c r="T12" s="44">
        <f>(S12-CE12)/CE12</f>
        <v>21.99632285346571</v>
      </c>
      <c r="U12" s="45">
        <f t="shared" si="9"/>
        <v>1.3113249475315838</v>
      </c>
      <c r="V12" s="46">
        <f t="shared" si="10"/>
        <v>0.41230847313479924</v>
      </c>
      <c r="W12" s="46"/>
      <c r="X12" s="55" t="s">
        <v>36</v>
      </c>
      <c r="Y12" s="7">
        <v>7823.1</v>
      </c>
      <c r="Z12" s="7">
        <v>36460</v>
      </c>
      <c r="AA12" s="7">
        <f t="shared" si="40"/>
        <v>44283.1</v>
      </c>
      <c r="AB12" s="275">
        <v>7589.2</v>
      </c>
      <c r="AC12" s="276">
        <v>36788.5</v>
      </c>
      <c r="AD12" s="7">
        <f t="shared" si="41"/>
        <v>44377.7</v>
      </c>
      <c r="AE12" s="7">
        <f t="shared" si="42"/>
        <v>94.599999999998545</v>
      </c>
      <c r="AF12" s="8">
        <f t="shared" si="43"/>
        <v>2.136255140222761E-3</v>
      </c>
      <c r="AH12">
        <v>672.4</v>
      </c>
      <c r="AI12" s="276">
        <v>618.5</v>
      </c>
      <c r="AJ12">
        <f t="shared" si="44"/>
        <v>-53.899999999999977</v>
      </c>
      <c r="AK12" s="17">
        <v>4416.3999999999996</v>
      </c>
      <c r="AL12" s="277">
        <v>4474.5</v>
      </c>
      <c r="AM12" s="1">
        <f t="shared" si="45"/>
        <v>58.100000000000364</v>
      </c>
      <c r="AN12">
        <f t="shared" si="46"/>
        <v>5088.7999999999993</v>
      </c>
      <c r="AO12">
        <f t="shared" si="46"/>
        <v>5093</v>
      </c>
      <c r="AP12">
        <f t="shared" si="47"/>
        <v>4.2000000000007276</v>
      </c>
      <c r="AQ12" s="13">
        <f t="shared" si="48"/>
        <v>8.2534192737005352E-2</v>
      </c>
      <c r="AR12" s="55" t="s">
        <v>36</v>
      </c>
      <c r="AS12">
        <v>11032.9</v>
      </c>
      <c r="AT12" s="278">
        <v>11553.2</v>
      </c>
      <c r="AU12" s="17">
        <v>51248.6</v>
      </c>
      <c r="AV12" s="111">
        <v>61347.8</v>
      </c>
      <c r="AW12">
        <f t="shared" si="49"/>
        <v>62281.5</v>
      </c>
      <c r="AX12">
        <f t="shared" si="49"/>
        <v>72901</v>
      </c>
      <c r="AY12" s="15">
        <f t="shared" si="50"/>
        <v>0.17050809630468117</v>
      </c>
      <c r="AZ12" s="6"/>
      <c r="BA12" s="16">
        <f t="shared" si="21"/>
        <v>13204.599999999999</v>
      </c>
      <c r="BB12" s="279">
        <v>5150.3999999999996</v>
      </c>
      <c r="BC12" s="112">
        <v>362</v>
      </c>
      <c r="BD12" s="87"/>
      <c r="BE12" s="87"/>
      <c r="BF12" s="275">
        <v>7692.2</v>
      </c>
      <c r="BG12">
        <f t="shared" si="22"/>
        <v>82392.3</v>
      </c>
      <c r="BH12" s="113">
        <v>24907.3</v>
      </c>
      <c r="BI12" s="113">
        <v>2638.7</v>
      </c>
      <c r="BL12" s="280">
        <v>54846.3</v>
      </c>
      <c r="BM12" s="16">
        <f t="shared" si="34"/>
        <v>8167.4</v>
      </c>
      <c r="BN12" s="17">
        <v>5309.3</v>
      </c>
      <c r="BO12" s="17">
        <v>2499.1</v>
      </c>
      <c r="BP12" s="1">
        <v>359</v>
      </c>
      <c r="BQ12">
        <f>BR12+BS12+BT12</f>
        <v>43336.3</v>
      </c>
      <c r="BR12">
        <v>24542.5</v>
      </c>
      <c r="BS12">
        <v>16433.3</v>
      </c>
      <c r="BT12">
        <v>2360.5</v>
      </c>
      <c r="BU12">
        <f t="shared" si="35"/>
        <v>95596.9</v>
      </c>
      <c r="BV12" s="16">
        <f t="shared" si="23"/>
        <v>95596.9</v>
      </c>
      <c r="BW12" s="9">
        <f t="shared" si="36"/>
        <v>30057.699999999997</v>
      </c>
      <c r="BX12" s="17">
        <f t="shared" si="24"/>
        <v>3000.7</v>
      </c>
      <c r="BY12" s="9">
        <f t="shared" si="37"/>
        <v>0</v>
      </c>
      <c r="BZ12" s="17">
        <f t="shared" si="25"/>
        <v>0</v>
      </c>
      <c r="CA12" s="1">
        <f t="shared" si="38"/>
        <v>62538.5</v>
      </c>
      <c r="CB12">
        <f t="shared" si="27"/>
        <v>51503.700000000004</v>
      </c>
      <c r="CC12">
        <f t="shared" si="28"/>
        <v>29851.8</v>
      </c>
      <c r="CD12">
        <f t="shared" si="29"/>
        <v>18932.399999999998</v>
      </c>
      <c r="CE12">
        <f t="shared" si="30"/>
        <v>2719.5</v>
      </c>
    </row>
    <row r="13" spans="1:84" ht="22.8" customHeight="1" thickBot="1">
      <c r="A13" s="3">
        <v>7</v>
      </c>
      <c r="B13" s="54" t="s">
        <v>37</v>
      </c>
      <c r="C13" s="20">
        <f t="shared" si="52"/>
        <v>6579</v>
      </c>
      <c r="D13" s="21">
        <f t="shared" si="52"/>
        <v>6529.7999999999993</v>
      </c>
      <c r="E13" s="22">
        <f t="shared" si="1"/>
        <v>-7.4783401732787247E-3</v>
      </c>
      <c r="F13" s="47">
        <f t="shared" si="2"/>
        <v>61205.2</v>
      </c>
      <c r="G13" s="23">
        <f t="shared" si="3"/>
        <v>53191.600000000006</v>
      </c>
      <c r="H13" s="24">
        <f t="shared" si="4"/>
        <v>-0.13093005169495389</v>
      </c>
      <c r="I13" s="25">
        <f t="shared" si="5"/>
        <v>143499.70000000001</v>
      </c>
      <c r="J13" s="26">
        <f t="shared" si="53"/>
        <v>0.13852778132604249</v>
      </c>
      <c r="K13" s="25">
        <f t="shared" si="6"/>
        <v>151493.1</v>
      </c>
      <c r="L13" s="30">
        <f t="shared" si="54"/>
        <v>0.12391359344524505</v>
      </c>
      <c r="M13" s="29">
        <f t="shared" si="7"/>
        <v>32482.2</v>
      </c>
      <c r="N13" s="28">
        <f t="shared" si="55"/>
        <v>-0.10239667069197536</v>
      </c>
      <c r="O13" s="165">
        <f t="shared" si="56"/>
        <v>7829.4</v>
      </c>
      <c r="P13" s="29">
        <f t="shared" si="32"/>
        <v>0</v>
      </c>
      <c r="Q13" s="27">
        <f t="shared" si="57"/>
        <v>-1</v>
      </c>
      <c r="R13" s="300">
        <v>0</v>
      </c>
      <c r="S13" s="201">
        <f t="shared" si="8"/>
        <v>111181.5</v>
      </c>
      <c r="T13" s="82">
        <f>(S13-CE13)/CE13</f>
        <v>0.95742077464788733</v>
      </c>
      <c r="U13" s="31">
        <f t="shared" si="9"/>
        <v>1.0557032523412941</v>
      </c>
      <c r="V13" s="32">
        <f t="shared" si="10"/>
        <v>0.2263572676458557</v>
      </c>
      <c r="W13" s="32"/>
      <c r="X13" s="54" t="s">
        <v>37</v>
      </c>
      <c r="Y13" s="7">
        <v>41571.4</v>
      </c>
      <c r="Z13" s="7">
        <v>19633.8</v>
      </c>
      <c r="AA13" s="7">
        <f t="shared" si="40"/>
        <v>61205.2</v>
      </c>
      <c r="AB13" s="237">
        <v>36836.300000000003</v>
      </c>
      <c r="AC13" s="238">
        <v>16355.3</v>
      </c>
      <c r="AD13" s="7">
        <f t="shared" si="41"/>
        <v>53191.600000000006</v>
      </c>
      <c r="AE13" s="7">
        <f t="shared" si="42"/>
        <v>-8013.5999999999913</v>
      </c>
      <c r="AF13" s="8">
        <f t="shared" si="43"/>
        <v>-0.13093005169495389</v>
      </c>
      <c r="AH13">
        <v>3975.2</v>
      </c>
      <c r="AI13" s="237">
        <v>4089.1</v>
      </c>
      <c r="AJ13">
        <f t="shared" si="44"/>
        <v>113.90000000000009</v>
      </c>
      <c r="AK13" s="17">
        <v>2603.8000000000002</v>
      </c>
      <c r="AL13" s="238">
        <v>2440.6999999999998</v>
      </c>
      <c r="AM13" s="1">
        <f t="shared" si="45"/>
        <v>-163.10000000000036</v>
      </c>
      <c r="AN13">
        <f t="shared" si="46"/>
        <v>6579</v>
      </c>
      <c r="AO13">
        <f t="shared" si="46"/>
        <v>6529.7999999999993</v>
      </c>
      <c r="AP13">
        <f t="shared" si="47"/>
        <v>-49.200000000000728</v>
      </c>
      <c r="AQ13" s="13">
        <f t="shared" si="48"/>
        <v>-0.74783401732787247</v>
      </c>
      <c r="AR13" s="54" t="s">
        <v>37</v>
      </c>
      <c r="AS13">
        <v>69321.8</v>
      </c>
      <c r="AT13" s="239">
        <v>89830.8</v>
      </c>
      <c r="AU13" s="17">
        <v>56717.9</v>
      </c>
      <c r="AV13" s="240">
        <v>53668.9</v>
      </c>
      <c r="AW13">
        <f t="shared" si="49"/>
        <v>126039.70000000001</v>
      </c>
      <c r="AX13">
        <f t="shared" si="49"/>
        <v>143499.70000000001</v>
      </c>
      <c r="AY13" s="15">
        <f t="shared" si="50"/>
        <v>0.13852778132604249</v>
      </c>
      <c r="AZ13" s="2"/>
      <c r="BA13" s="16">
        <f t="shared" si="21"/>
        <v>98812</v>
      </c>
      <c r="BB13" s="241">
        <v>24311.200000000001</v>
      </c>
      <c r="BC13" s="242">
        <v>4901.2</v>
      </c>
      <c r="BD13" s="17"/>
      <c r="BE13" s="17"/>
      <c r="BF13" s="243">
        <v>69599.600000000006</v>
      </c>
      <c r="BG13">
        <f t="shared" si="22"/>
        <v>52681.100000000006</v>
      </c>
      <c r="BH13" s="244">
        <v>8171</v>
      </c>
      <c r="BI13" s="245">
        <v>2928.2</v>
      </c>
      <c r="BL13" s="246">
        <v>41581.9</v>
      </c>
      <c r="BM13" s="16">
        <f t="shared" si="34"/>
        <v>86035.8</v>
      </c>
      <c r="BN13" s="17">
        <v>26411.599999999999</v>
      </c>
      <c r="BO13" s="17">
        <v>28384.2</v>
      </c>
      <c r="BP13" s="1">
        <v>31240</v>
      </c>
      <c r="BQ13">
        <f>BR13+BS13+BT13</f>
        <v>48754.9</v>
      </c>
      <c r="BR13">
        <v>9776.1</v>
      </c>
      <c r="BS13">
        <v>13418.8</v>
      </c>
      <c r="BT13">
        <v>25560</v>
      </c>
      <c r="BU13">
        <f t="shared" si="35"/>
        <v>151493.1</v>
      </c>
      <c r="BV13" s="16">
        <f t="shared" si="23"/>
        <v>151493.1</v>
      </c>
      <c r="BW13" s="9">
        <f t="shared" si="36"/>
        <v>32482.2</v>
      </c>
      <c r="BX13" s="17">
        <f t="shared" si="24"/>
        <v>7829.4</v>
      </c>
      <c r="BY13" s="9">
        <f t="shared" si="37"/>
        <v>0</v>
      </c>
      <c r="BZ13" s="17">
        <f t="shared" si="25"/>
        <v>0</v>
      </c>
      <c r="CA13" s="1">
        <f t="shared" si="38"/>
        <v>111181.5</v>
      </c>
      <c r="CB13">
        <f t="shared" si="27"/>
        <v>134790.70000000001</v>
      </c>
      <c r="CC13">
        <f t="shared" si="28"/>
        <v>36187.699999999997</v>
      </c>
      <c r="CD13">
        <f t="shared" si="29"/>
        <v>41803</v>
      </c>
      <c r="CE13">
        <f t="shared" si="30"/>
        <v>56800</v>
      </c>
    </row>
    <row r="14" spans="1:84" ht="19.8" customHeight="1" thickBot="1">
      <c r="A14" s="80">
        <v>8</v>
      </c>
      <c r="B14" s="56" t="s">
        <v>38</v>
      </c>
      <c r="C14" s="33">
        <f t="shared" si="52"/>
        <v>1567.2</v>
      </c>
      <c r="D14" s="34">
        <f t="shared" si="52"/>
        <v>1692.5</v>
      </c>
      <c r="E14" s="35">
        <f t="shared" si="1"/>
        <v>7.9951505870341985E-2</v>
      </c>
      <c r="F14" s="36">
        <f t="shared" si="2"/>
        <v>14472.3</v>
      </c>
      <c r="G14" s="37">
        <f t="shared" si="3"/>
        <v>14268.8</v>
      </c>
      <c r="H14" s="38">
        <f t="shared" si="4"/>
        <v>-1.4061344775882204E-2</v>
      </c>
      <c r="I14" s="39">
        <f t="shared" si="5"/>
        <v>26432.2</v>
      </c>
      <c r="J14" s="40">
        <f t="shared" si="53"/>
        <v>0.22156956081689994</v>
      </c>
      <c r="K14" s="39">
        <f t="shared" si="6"/>
        <v>27302.5</v>
      </c>
      <c r="L14" s="44">
        <f t="shared" si="54"/>
        <v>0.30467297758366124</v>
      </c>
      <c r="M14" s="43">
        <f t="shared" si="7"/>
        <v>8838.6</v>
      </c>
      <c r="N14" s="42">
        <f t="shared" si="55"/>
        <v>0.2015660898054624</v>
      </c>
      <c r="O14" s="165">
        <f t="shared" si="56"/>
        <v>434.3</v>
      </c>
      <c r="P14" s="43">
        <f t="shared" si="32"/>
        <v>0</v>
      </c>
      <c r="Q14" s="41">
        <f t="shared" si="57"/>
        <v>-1</v>
      </c>
      <c r="R14" s="300">
        <v>0</v>
      </c>
      <c r="S14" s="199">
        <f t="shared" si="8"/>
        <v>18029.599999999999</v>
      </c>
      <c r="T14" s="44"/>
      <c r="U14" s="45">
        <f t="shared" si="9"/>
        <v>1.0329257496538313</v>
      </c>
      <c r="V14" s="46">
        <f t="shared" si="10"/>
        <v>0.33438760299937198</v>
      </c>
      <c r="W14" s="46"/>
      <c r="X14" s="56" t="s">
        <v>38</v>
      </c>
      <c r="Y14" s="7"/>
      <c r="Z14" s="7">
        <v>14472.3</v>
      </c>
      <c r="AA14" s="7">
        <f t="shared" si="40"/>
        <v>14472.3</v>
      </c>
      <c r="AB14" s="7"/>
      <c r="AC14" s="152">
        <v>14268.8</v>
      </c>
      <c r="AD14" s="7">
        <f t="shared" si="41"/>
        <v>14268.8</v>
      </c>
      <c r="AE14" s="7">
        <f t="shared" si="42"/>
        <v>-203.5</v>
      </c>
      <c r="AF14" s="8">
        <f t="shared" si="43"/>
        <v>-1.4061344775882204E-2</v>
      </c>
      <c r="AJ14">
        <f t="shared" si="44"/>
        <v>0</v>
      </c>
      <c r="AK14" s="17">
        <v>1567.2</v>
      </c>
      <c r="AL14" s="152">
        <v>1692.5</v>
      </c>
      <c r="AM14" s="1">
        <f t="shared" si="45"/>
        <v>125.29999999999995</v>
      </c>
      <c r="AN14">
        <f t="shared" si="46"/>
        <v>1567.2</v>
      </c>
      <c r="AO14">
        <f t="shared" si="46"/>
        <v>1692.5</v>
      </c>
      <c r="AP14">
        <f t="shared" si="47"/>
        <v>125.29999999999995</v>
      </c>
      <c r="AQ14" s="13">
        <f t="shared" si="48"/>
        <v>7.9951505870341988</v>
      </c>
      <c r="AR14" s="56" t="s">
        <v>38</v>
      </c>
      <c r="AU14" s="17">
        <v>21637.9</v>
      </c>
      <c r="AV14" s="281">
        <v>26432.2</v>
      </c>
      <c r="AW14">
        <f t="shared" si="49"/>
        <v>21637.9</v>
      </c>
      <c r="AX14">
        <f t="shared" si="49"/>
        <v>26432.2</v>
      </c>
      <c r="AY14" s="15">
        <f t="shared" si="50"/>
        <v>0.22156956081689994</v>
      </c>
      <c r="AZ14" s="6"/>
      <c r="BA14" s="16">
        <f t="shared" si="21"/>
        <v>0</v>
      </c>
      <c r="BB14" s="9"/>
      <c r="BC14" s="9"/>
      <c r="BD14" s="9"/>
      <c r="BE14" s="9"/>
      <c r="BF14" s="1"/>
      <c r="BG14">
        <f t="shared" si="22"/>
        <v>27302.5</v>
      </c>
      <c r="BH14" s="153">
        <v>8838.6</v>
      </c>
      <c r="BI14" s="154">
        <v>434.3</v>
      </c>
      <c r="BL14" s="155">
        <v>18029.599999999999</v>
      </c>
      <c r="BM14" s="16"/>
      <c r="BN14" s="9"/>
      <c r="BO14" s="9"/>
      <c r="BP14" s="1"/>
      <c r="BQ14">
        <f>BR14+BS14+BT14</f>
        <v>20926.699999999997</v>
      </c>
      <c r="BR14">
        <v>7355.9</v>
      </c>
      <c r="BS14">
        <v>13570.8</v>
      </c>
      <c r="BT14">
        <v>0</v>
      </c>
      <c r="BU14">
        <f t="shared" si="35"/>
        <v>27302.5</v>
      </c>
      <c r="BV14" s="16">
        <f t="shared" si="23"/>
        <v>27302.5</v>
      </c>
      <c r="BW14" s="17">
        <f t="shared" si="36"/>
        <v>8838.6</v>
      </c>
      <c r="BX14" s="17">
        <f t="shared" si="24"/>
        <v>434.3</v>
      </c>
      <c r="BY14" s="17">
        <f t="shared" si="37"/>
        <v>0</v>
      </c>
      <c r="BZ14" s="17">
        <f t="shared" si="25"/>
        <v>0</v>
      </c>
      <c r="CA14" s="1">
        <f t="shared" si="38"/>
        <v>18029.599999999999</v>
      </c>
      <c r="CB14">
        <f t="shared" si="27"/>
        <v>20926.699999999997</v>
      </c>
      <c r="CC14">
        <f t="shared" si="28"/>
        <v>7355.9</v>
      </c>
      <c r="CD14">
        <f t="shared" si="29"/>
        <v>13570.8</v>
      </c>
      <c r="CE14">
        <f t="shared" si="30"/>
        <v>0</v>
      </c>
    </row>
    <row r="15" spans="1:84" ht="18" customHeight="1">
      <c r="A15" s="80">
        <v>9</v>
      </c>
      <c r="B15" s="55" t="s">
        <v>62</v>
      </c>
      <c r="C15" s="33">
        <f t="shared" si="52"/>
        <v>1175</v>
      </c>
      <c r="D15" s="34">
        <f t="shared" si="52"/>
        <v>866</v>
      </c>
      <c r="E15" s="35">
        <f t="shared" si="1"/>
        <v>-0.26297872340425532</v>
      </c>
      <c r="F15" s="36">
        <f t="shared" si="2"/>
        <v>11395.1</v>
      </c>
      <c r="G15" s="37">
        <f t="shared" si="3"/>
        <v>10816.9</v>
      </c>
      <c r="H15" s="48">
        <f t="shared" si="4"/>
        <v>-5.0741108020113973E-2</v>
      </c>
      <c r="I15" s="39">
        <f t="shared" si="5"/>
        <v>37220.9</v>
      </c>
      <c r="J15" s="40">
        <f t="shared" si="53"/>
        <v>0.12628489295710724</v>
      </c>
      <c r="K15" s="39">
        <f t="shared" si="6"/>
        <v>42620.2</v>
      </c>
      <c r="L15" s="44">
        <f t="shared" si="54"/>
        <v>0.31806219170880295</v>
      </c>
      <c r="M15" s="43">
        <f t="shared" si="7"/>
        <v>6440.7</v>
      </c>
      <c r="N15" s="42">
        <f t="shared" si="55"/>
        <v>0.22935236968181547</v>
      </c>
      <c r="O15" s="165">
        <f t="shared" si="56"/>
        <v>1765.1</v>
      </c>
      <c r="P15" s="43">
        <f t="shared" si="32"/>
        <v>0</v>
      </c>
      <c r="Q15" s="41">
        <f>(P15-CD15)/CD15</f>
        <v>-1</v>
      </c>
      <c r="R15" s="300">
        <v>0</v>
      </c>
      <c r="S15" s="199">
        <f t="shared" si="8"/>
        <v>34414.400000000001</v>
      </c>
      <c r="T15" s="44">
        <f>(S15-CE15)/CE15</f>
        <v>1.1011038390153365</v>
      </c>
      <c r="U15" s="45">
        <f t="shared" si="9"/>
        <v>1.1450609738077262</v>
      </c>
      <c r="V15" s="46">
        <f t="shared" si="10"/>
        <v>0.17303987813298441</v>
      </c>
      <c r="W15" s="46"/>
      <c r="X15" s="55" t="s">
        <v>62</v>
      </c>
      <c r="Y15" s="7">
        <v>11395.1</v>
      </c>
      <c r="Z15" s="7"/>
      <c r="AA15" s="7">
        <f t="shared" si="40"/>
        <v>11395.1</v>
      </c>
      <c r="AB15" s="89">
        <v>10816.9</v>
      </c>
      <c r="AC15" s="7"/>
      <c r="AD15" s="7">
        <f t="shared" si="41"/>
        <v>10816.9</v>
      </c>
      <c r="AE15" s="7">
        <f t="shared" si="42"/>
        <v>-578.20000000000073</v>
      </c>
      <c r="AF15" s="8">
        <f t="shared" si="43"/>
        <v>-5.0741108020113973E-2</v>
      </c>
      <c r="AH15">
        <v>1175</v>
      </c>
      <c r="AI15" s="89">
        <v>866</v>
      </c>
      <c r="AJ15">
        <f t="shared" si="44"/>
        <v>-309</v>
      </c>
      <c r="AK15" s="9"/>
      <c r="AL15" s="9"/>
      <c r="AM15" s="1">
        <f t="shared" si="45"/>
        <v>0</v>
      </c>
      <c r="AN15">
        <f t="shared" si="46"/>
        <v>1175</v>
      </c>
      <c r="AO15">
        <f t="shared" si="46"/>
        <v>866</v>
      </c>
      <c r="AP15">
        <f t="shared" si="47"/>
        <v>-309</v>
      </c>
      <c r="AQ15" s="13">
        <f t="shared" si="48"/>
        <v>-26.297872340425531</v>
      </c>
      <c r="AR15" s="55" t="s">
        <v>62</v>
      </c>
      <c r="AS15">
        <v>33047.5</v>
      </c>
      <c r="AT15" s="90">
        <v>37220.9</v>
      </c>
      <c r="AW15">
        <f t="shared" si="49"/>
        <v>33047.5</v>
      </c>
      <c r="AX15">
        <f t="shared" si="49"/>
        <v>37220.9</v>
      </c>
      <c r="AY15" s="15">
        <f t="shared" si="50"/>
        <v>0.12628489295710724</v>
      </c>
      <c r="AZ15" s="6"/>
      <c r="BA15" s="16">
        <f t="shared" si="21"/>
        <v>42620.2</v>
      </c>
      <c r="BB15" s="122">
        <v>6440.7</v>
      </c>
      <c r="BC15" s="123">
        <v>1765.1</v>
      </c>
      <c r="BD15" s="17"/>
      <c r="BE15" s="17"/>
      <c r="BF15" s="124">
        <v>34414.400000000001</v>
      </c>
      <c r="BG15">
        <f t="shared" si="22"/>
        <v>0</v>
      </c>
      <c r="BM15" s="16">
        <f>BN15+BO15+BP15</f>
        <v>32335.5</v>
      </c>
      <c r="BN15" s="17">
        <v>5239.1000000000004</v>
      </c>
      <c r="BO15" s="17">
        <v>10717.2</v>
      </c>
      <c r="BP15" s="1">
        <v>16379.2</v>
      </c>
      <c r="BU15">
        <f t="shared" si="35"/>
        <v>42620.2</v>
      </c>
      <c r="BV15" s="16">
        <f t="shared" si="23"/>
        <v>42620.2</v>
      </c>
      <c r="BW15" s="9">
        <f t="shared" si="36"/>
        <v>6440.7</v>
      </c>
      <c r="BX15" s="17">
        <f t="shared" si="24"/>
        <v>1765.1</v>
      </c>
      <c r="BY15" s="9">
        <f t="shared" si="37"/>
        <v>0</v>
      </c>
      <c r="BZ15" s="17">
        <f t="shared" si="25"/>
        <v>0</v>
      </c>
      <c r="CA15" s="1">
        <f t="shared" si="38"/>
        <v>34414.400000000001</v>
      </c>
      <c r="CB15">
        <f t="shared" si="27"/>
        <v>32335.5</v>
      </c>
      <c r="CC15">
        <f t="shared" si="28"/>
        <v>5239.1000000000004</v>
      </c>
      <c r="CD15">
        <f t="shared" si="29"/>
        <v>10717.2</v>
      </c>
      <c r="CE15">
        <f t="shared" si="30"/>
        <v>16379.2</v>
      </c>
    </row>
    <row r="16" spans="1:84" ht="19.2" customHeight="1" thickBot="1">
      <c r="A16" s="80">
        <v>10</v>
      </c>
      <c r="B16" s="55" t="s">
        <v>2</v>
      </c>
      <c r="C16" s="33">
        <f t="shared" ref="C16:C22" si="58">AH16+AK16</f>
        <v>40277</v>
      </c>
      <c r="D16" s="34">
        <f>AI16+AL16</f>
        <v>41384.5</v>
      </c>
      <c r="E16" s="35">
        <f t="shared" ref="E16:E22" si="59">(D16-C16)/C16</f>
        <v>2.7497082702286665E-2</v>
      </c>
      <c r="F16" s="36">
        <f t="shared" ref="F16:F22" si="60">Y16+Z16</f>
        <v>275166</v>
      </c>
      <c r="G16" s="37">
        <f t="shared" ref="G16:G22" si="61">AB16+AC16</f>
        <v>275826.59999999998</v>
      </c>
      <c r="H16" s="48">
        <f t="shared" si="4"/>
        <v>2.4007326486556358E-3</v>
      </c>
      <c r="I16" s="39">
        <f t="shared" ref="I16:I22" si="62">AT16+AV16</f>
        <v>974857.60000000009</v>
      </c>
      <c r="J16" s="40">
        <f t="shared" si="53"/>
        <v>2.8942306007599873E-2</v>
      </c>
      <c r="K16" s="39">
        <f t="shared" ref="K16:K22" si="63">BA16+BG16</f>
        <v>1004851.3</v>
      </c>
      <c r="L16" s="44">
        <f t="shared" si="54"/>
        <v>-9.1823785572900343E-2</v>
      </c>
      <c r="M16" s="43">
        <f t="shared" si="7"/>
        <v>293631</v>
      </c>
      <c r="N16" s="42">
        <f t="shared" si="55"/>
        <v>-0.11897766592135732</v>
      </c>
      <c r="O16" s="165">
        <f t="shared" si="56"/>
        <v>14758.3</v>
      </c>
      <c r="P16" s="43">
        <f t="shared" si="32"/>
        <v>0</v>
      </c>
      <c r="Q16" s="41">
        <f t="shared" si="57"/>
        <v>-1</v>
      </c>
      <c r="R16" s="300">
        <v>0</v>
      </c>
      <c r="S16" s="199">
        <f t="shared" si="8"/>
        <v>696462</v>
      </c>
      <c r="T16" s="44">
        <f>(S16-CE16)/CE16</f>
        <v>4.8337968236949678</v>
      </c>
      <c r="U16" s="45">
        <f t="shared" ref="U16:U22" si="64">K16/I16</f>
        <v>1.0307672628289506</v>
      </c>
      <c r="V16" s="46">
        <f t="shared" ref="V16:V22" si="65">M16/I16</f>
        <v>0.30120399122907793</v>
      </c>
      <c r="W16" s="46"/>
      <c r="X16" s="55" t="s">
        <v>2</v>
      </c>
      <c r="Y16" s="221">
        <v>111953</v>
      </c>
      <c r="Z16" s="221">
        <v>163213</v>
      </c>
      <c r="AA16" s="7">
        <f>Y16+Z16</f>
        <v>275166</v>
      </c>
      <c r="AB16" s="290">
        <v>111500.9</v>
      </c>
      <c r="AC16" s="291">
        <v>164325.70000000001</v>
      </c>
      <c r="AD16" s="7">
        <f>AB16+AC16</f>
        <v>275826.59999999998</v>
      </c>
      <c r="AE16" s="7">
        <f t="shared" ref="AE16:AE22" si="66">AD16-AA16</f>
        <v>660.59999999997672</v>
      </c>
      <c r="AF16" s="8">
        <f>AE16/AA16</f>
        <v>2.4007326486556358E-3</v>
      </c>
      <c r="AH16">
        <v>15614</v>
      </c>
      <c r="AI16" s="292">
        <v>16132</v>
      </c>
      <c r="AJ16">
        <f t="shared" ref="AJ16:AJ22" si="67">AI16-AH16</f>
        <v>518</v>
      </c>
      <c r="AK16" s="17">
        <v>24663</v>
      </c>
      <c r="AL16" s="290">
        <v>25252.5</v>
      </c>
      <c r="AM16" s="1">
        <f>AL16-AK16</f>
        <v>589.5</v>
      </c>
      <c r="AN16">
        <f t="shared" ref="AN16:AN22" si="68">AH16+AK16</f>
        <v>40277</v>
      </c>
      <c r="AO16">
        <f>AI16+AL16</f>
        <v>41384.5</v>
      </c>
      <c r="AP16">
        <f t="shared" ref="AP16:AP22" si="69">AO16-AN16</f>
        <v>1107.5</v>
      </c>
      <c r="AQ16" s="13">
        <f>(AP16/AN16)*100</f>
        <v>2.7497082702286666</v>
      </c>
      <c r="AR16" s="55" t="s">
        <v>2</v>
      </c>
      <c r="AS16" s="13">
        <v>378488.2</v>
      </c>
      <c r="AT16" s="293">
        <v>411373.3</v>
      </c>
      <c r="AU16" s="87">
        <v>568948.4</v>
      </c>
      <c r="AV16" s="294">
        <v>563484.30000000005</v>
      </c>
      <c r="AW16">
        <f t="shared" ref="AW16:AW22" si="70">AS16+AU16</f>
        <v>947436.60000000009</v>
      </c>
      <c r="AX16">
        <f t="shared" ref="AX16:AX22" si="71">AT16+AV16</f>
        <v>974857.60000000009</v>
      </c>
      <c r="AY16" s="15">
        <f t="shared" ref="AY16:AY22" si="72">(AX16-AW16)/AW16</f>
        <v>2.8942306007599873E-2</v>
      </c>
      <c r="BA16" s="16">
        <f t="shared" si="21"/>
        <v>397408.5</v>
      </c>
      <c r="BB16" s="297">
        <v>118055</v>
      </c>
      <c r="BC16" s="295">
        <v>7733.3</v>
      </c>
      <c r="BD16" s="17"/>
      <c r="BE16" s="17"/>
      <c r="BF16" s="297">
        <v>271620.2</v>
      </c>
      <c r="BG16">
        <f t="shared" si="22"/>
        <v>607442.80000000005</v>
      </c>
      <c r="BH16" s="298">
        <v>175576</v>
      </c>
      <c r="BI16" s="298">
        <v>7025</v>
      </c>
      <c r="BJ16" s="17"/>
      <c r="BK16" s="17"/>
      <c r="BL16" s="296">
        <v>424841.8</v>
      </c>
      <c r="BM16" s="16">
        <v>443367.1</v>
      </c>
      <c r="BN16" s="17">
        <v>135127</v>
      </c>
      <c r="BO16" s="17">
        <v>29114.5</v>
      </c>
      <c r="BP16" s="1">
        <v>46559.8</v>
      </c>
      <c r="BQ16" s="13">
        <v>663082.6</v>
      </c>
      <c r="BR16" s="17">
        <v>198157.4</v>
      </c>
      <c r="BS16" s="17">
        <v>45538.1</v>
      </c>
      <c r="BT16" s="17">
        <v>72824.2</v>
      </c>
      <c r="BU16">
        <f t="shared" si="35"/>
        <v>1004851.3</v>
      </c>
      <c r="BV16" s="16">
        <f t="shared" si="23"/>
        <v>1004851.3</v>
      </c>
      <c r="BW16" s="9">
        <f t="shared" si="36"/>
        <v>293631</v>
      </c>
      <c r="BX16" s="17">
        <f t="shared" si="24"/>
        <v>14758.3</v>
      </c>
      <c r="BY16" s="9">
        <f t="shared" si="37"/>
        <v>0</v>
      </c>
      <c r="BZ16" s="17">
        <f t="shared" si="25"/>
        <v>0</v>
      </c>
      <c r="CA16" s="1">
        <f t="shared" si="38"/>
        <v>696462</v>
      </c>
      <c r="CB16">
        <f t="shared" si="27"/>
        <v>1106449.7</v>
      </c>
      <c r="CC16">
        <f t="shared" si="28"/>
        <v>333284.40000000002</v>
      </c>
      <c r="CD16">
        <f t="shared" si="29"/>
        <v>74652.600000000006</v>
      </c>
      <c r="CE16">
        <f t="shared" si="30"/>
        <v>119384</v>
      </c>
    </row>
    <row r="17" spans="1:83" ht="19.2" customHeight="1" thickBot="1">
      <c r="A17" s="80">
        <v>11</v>
      </c>
      <c r="B17" s="59" t="s">
        <v>39</v>
      </c>
      <c r="C17" s="33">
        <f t="shared" si="58"/>
        <v>585.9</v>
      </c>
      <c r="D17" s="81">
        <f>AI17+AL17</f>
        <v>524</v>
      </c>
      <c r="E17" s="35">
        <f t="shared" si="59"/>
        <v>-0.10564942823007335</v>
      </c>
      <c r="F17" s="36">
        <f t="shared" si="60"/>
        <v>5624</v>
      </c>
      <c r="G17" s="37">
        <f t="shared" si="61"/>
        <v>4709</v>
      </c>
      <c r="H17" s="48">
        <f t="shared" ref="H17:H22" si="73">(G17-F17)/F17</f>
        <v>-0.16269559032716926</v>
      </c>
      <c r="I17" s="39">
        <f t="shared" si="62"/>
        <v>12647.5</v>
      </c>
      <c r="J17" s="40">
        <f t="shared" si="53"/>
        <v>9.7292232411656993E-2</v>
      </c>
      <c r="K17" s="39">
        <f t="shared" si="63"/>
        <v>12990.3</v>
      </c>
      <c r="L17" s="44">
        <f t="shared" si="54"/>
        <v>0.36587596997034877</v>
      </c>
      <c r="M17" s="43">
        <f t="shared" ref="M17:M22" si="74">BB17+BH17</f>
        <v>1922.5</v>
      </c>
      <c r="N17" s="42">
        <f t="shared" si="55"/>
        <v>-8.843053579895685E-2</v>
      </c>
      <c r="O17" s="165">
        <f t="shared" si="56"/>
        <v>1547.2</v>
      </c>
      <c r="P17" s="43">
        <f t="shared" ref="P17:P22" si="75">BD17+BJ17</f>
        <v>0</v>
      </c>
      <c r="Q17" s="41">
        <f t="shared" si="57"/>
        <v>-1</v>
      </c>
      <c r="R17" s="300">
        <v>0</v>
      </c>
      <c r="S17" s="199">
        <f t="shared" ref="S17:S22" si="76">BF17+BL17</f>
        <v>9520.6</v>
      </c>
      <c r="T17" s="44">
        <f>(S17-CE17)/CE17</f>
        <v>2.2152240721353551</v>
      </c>
      <c r="U17" s="45">
        <f t="shared" si="64"/>
        <v>1.0271041707847399</v>
      </c>
      <c r="V17" s="46">
        <f t="shared" si="65"/>
        <v>0.15200632536074324</v>
      </c>
      <c r="W17" s="52"/>
      <c r="X17" s="59" t="s">
        <v>39</v>
      </c>
      <c r="Y17" s="73">
        <v>5624</v>
      </c>
      <c r="Z17" s="73"/>
      <c r="AA17" s="73">
        <f t="shared" ref="AA17:AA38" si="77">Y17+Z17</f>
        <v>5624</v>
      </c>
      <c r="AB17" s="89">
        <v>4709</v>
      </c>
      <c r="AC17" s="73"/>
      <c r="AD17" s="73">
        <f t="shared" ref="AD17:AD22" si="78">AB17+AC17</f>
        <v>4709</v>
      </c>
      <c r="AE17" s="73">
        <f t="shared" si="66"/>
        <v>-915</v>
      </c>
      <c r="AF17" s="74">
        <f t="shared" ref="AF17:AF22" si="79">AE17/AA17</f>
        <v>-0.16269559032716926</v>
      </c>
      <c r="AG17" s="10"/>
      <c r="AH17" s="10">
        <v>585.9</v>
      </c>
      <c r="AI17" s="89">
        <v>524</v>
      </c>
      <c r="AJ17" s="10">
        <f t="shared" si="67"/>
        <v>-61.899999999999977</v>
      </c>
      <c r="AK17" s="10"/>
      <c r="AL17" s="10"/>
      <c r="AM17" s="57"/>
      <c r="AN17" s="10">
        <f t="shared" si="68"/>
        <v>585.9</v>
      </c>
      <c r="AO17" s="10">
        <f>AI17+AL17</f>
        <v>524</v>
      </c>
      <c r="AP17" s="10">
        <f t="shared" si="69"/>
        <v>-61.899999999999977</v>
      </c>
      <c r="AQ17" s="75">
        <f t="shared" ref="AQ17:AQ22" si="80">(AP17/AN17)*100</f>
        <v>-10.564942823007335</v>
      </c>
      <c r="AR17" s="59" t="s">
        <v>39</v>
      </c>
      <c r="AS17" s="10">
        <v>11526.1</v>
      </c>
      <c r="AT17" s="90">
        <v>12647.5</v>
      </c>
      <c r="AU17" s="10"/>
      <c r="AV17" s="10"/>
      <c r="AW17" s="10">
        <f t="shared" si="70"/>
        <v>11526.1</v>
      </c>
      <c r="AX17" s="10">
        <f t="shared" si="71"/>
        <v>12647.5</v>
      </c>
      <c r="AY17" s="76">
        <f t="shared" si="72"/>
        <v>9.7292232411656993E-2</v>
      </c>
      <c r="AZ17" s="6"/>
      <c r="BA17" s="16">
        <f t="shared" si="21"/>
        <v>12990.3</v>
      </c>
      <c r="BB17" s="91">
        <v>1922.5</v>
      </c>
      <c r="BC17" s="222">
        <v>1547.2</v>
      </c>
      <c r="BD17" s="10"/>
      <c r="BE17" s="10"/>
      <c r="BF17" s="223">
        <v>9520.6</v>
      </c>
      <c r="BG17">
        <f t="shared" si="22"/>
        <v>0</v>
      </c>
      <c r="BH17" s="10"/>
      <c r="BI17" s="10"/>
      <c r="BJ17" s="10"/>
      <c r="BK17" s="10"/>
      <c r="BL17" s="10"/>
      <c r="BM17" s="11">
        <v>9510.6</v>
      </c>
      <c r="BN17" s="10">
        <v>2109</v>
      </c>
      <c r="BO17" s="10">
        <v>3928.4</v>
      </c>
      <c r="BP17" s="88">
        <v>2961.1</v>
      </c>
      <c r="BQ17" s="10"/>
      <c r="BR17" s="10"/>
      <c r="BS17" s="10"/>
      <c r="BT17" s="10"/>
      <c r="BU17" s="10">
        <f t="shared" si="35"/>
        <v>12990.3</v>
      </c>
      <c r="BV17" s="16">
        <f t="shared" si="23"/>
        <v>12990.3</v>
      </c>
      <c r="BW17" s="10">
        <f t="shared" ref="BW17:BW22" si="81">BB17+BH17</f>
        <v>1922.5</v>
      </c>
      <c r="BX17" s="17">
        <f t="shared" si="24"/>
        <v>1547.2</v>
      </c>
      <c r="BY17" s="10">
        <f t="shared" ref="BY17:BY22" si="82">BD17+BJ17</f>
        <v>0</v>
      </c>
      <c r="BZ17" s="17">
        <f t="shared" si="25"/>
        <v>0</v>
      </c>
      <c r="CA17" s="57">
        <f t="shared" ref="CA17:CA22" si="83">BF17+BL17</f>
        <v>9520.6</v>
      </c>
      <c r="CB17">
        <f t="shared" si="27"/>
        <v>9510.6</v>
      </c>
      <c r="CC17" s="10">
        <f t="shared" ref="CC17:CC22" si="84">BN17+BR17</f>
        <v>2109</v>
      </c>
      <c r="CD17" s="10">
        <f t="shared" ref="CD17:CD22" si="85">BO17+BS17</f>
        <v>3928.4</v>
      </c>
      <c r="CE17" s="10">
        <f t="shared" ref="CE17:CE22" si="86">BP17+BT17</f>
        <v>2961.1</v>
      </c>
    </row>
    <row r="18" spans="1:83" ht="19.2" customHeight="1" thickBot="1">
      <c r="A18" s="80">
        <v>12</v>
      </c>
      <c r="B18" s="55" t="s">
        <v>40</v>
      </c>
      <c r="C18" s="33">
        <f t="shared" si="58"/>
        <v>1276.5</v>
      </c>
      <c r="D18" s="34">
        <f t="shared" ref="D18:D22" si="87">AI18+AL18</f>
        <v>1419.8999999999999</v>
      </c>
      <c r="E18" s="35">
        <f t="shared" si="59"/>
        <v>0.11233842538190354</v>
      </c>
      <c r="F18" s="36">
        <f t="shared" si="60"/>
        <v>28145</v>
      </c>
      <c r="G18" s="37">
        <f t="shared" si="61"/>
        <v>21509.7</v>
      </c>
      <c r="H18" s="48">
        <f t="shared" si="73"/>
        <v>-0.23575413039616269</v>
      </c>
      <c r="I18" s="39">
        <f t="shared" si="62"/>
        <v>31177.4</v>
      </c>
      <c r="J18" s="40">
        <f t="shared" si="53"/>
        <v>0.181736516732556</v>
      </c>
      <c r="K18" s="39">
        <f t="shared" si="63"/>
        <v>29806.1</v>
      </c>
      <c r="L18" s="44">
        <f t="shared" si="54"/>
        <v>0.12801910427878307</v>
      </c>
      <c r="M18" s="43">
        <f t="shared" si="74"/>
        <v>6745.9000000000005</v>
      </c>
      <c r="N18" s="42">
        <f t="shared" si="55"/>
        <v>0.34225396951729081</v>
      </c>
      <c r="O18" s="165">
        <f>BC18+BI18</f>
        <v>3910.2</v>
      </c>
      <c r="P18" s="43">
        <f t="shared" si="75"/>
        <v>0</v>
      </c>
      <c r="Q18" s="41">
        <f t="shared" si="57"/>
        <v>-1</v>
      </c>
      <c r="R18" s="300">
        <v>0</v>
      </c>
      <c r="S18" s="199">
        <f t="shared" si="76"/>
        <v>19150</v>
      </c>
      <c r="T18" s="44"/>
      <c r="U18" s="45">
        <f t="shared" si="64"/>
        <v>0.95601621687504401</v>
      </c>
      <c r="V18" s="46">
        <f t="shared" si="65"/>
        <v>0.21637147420888209</v>
      </c>
      <c r="W18" s="46"/>
      <c r="X18" s="55" t="s">
        <v>40</v>
      </c>
      <c r="Y18" s="7">
        <v>2591.3000000000002</v>
      </c>
      <c r="Z18" s="7">
        <v>25553.7</v>
      </c>
      <c r="AA18" s="7">
        <f t="shared" si="77"/>
        <v>28145</v>
      </c>
      <c r="AB18" s="231">
        <v>2587.1999999999998</v>
      </c>
      <c r="AC18" s="232">
        <v>18922.5</v>
      </c>
      <c r="AD18" s="7">
        <f t="shared" si="78"/>
        <v>21509.7</v>
      </c>
      <c r="AE18" s="7">
        <f t="shared" si="66"/>
        <v>-6635.2999999999993</v>
      </c>
      <c r="AF18" s="8">
        <f t="shared" si="79"/>
        <v>-0.23575413039616269</v>
      </c>
      <c r="AH18">
        <v>267.2</v>
      </c>
      <c r="AI18" s="231">
        <v>285.8</v>
      </c>
      <c r="AJ18">
        <f t="shared" si="67"/>
        <v>18.600000000000023</v>
      </c>
      <c r="AK18" s="17">
        <v>1009.3</v>
      </c>
      <c r="AL18" s="232">
        <v>1134.0999999999999</v>
      </c>
      <c r="AM18" s="1">
        <f t="shared" ref="AM18:AM22" si="88">AL18-AK18</f>
        <v>124.79999999999995</v>
      </c>
      <c r="AN18">
        <f t="shared" si="68"/>
        <v>1276.5</v>
      </c>
      <c r="AO18">
        <f t="shared" ref="AO18:AO22" si="89">AI18+AL18</f>
        <v>1419.8999999999999</v>
      </c>
      <c r="AP18">
        <f t="shared" si="69"/>
        <v>143.39999999999986</v>
      </c>
      <c r="AQ18" s="13">
        <f t="shared" si="80"/>
        <v>11.233842538190354</v>
      </c>
      <c r="AR18" s="55" t="s">
        <v>40</v>
      </c>
      <c r="AS18">
        <v>8442.4</v>
      </c>
      <c r="AT18" s="233">
        <v>7794.4</v>
      </c>
      <c r="AU18">
        <v>17940.3</v>
      </c>
      <c r="AV18" s="234">
        <v>23383</v>
      </c>
      <c r="AW18">
        <f t="shared" si="70"/>
        <v>26382.699999999997</v>
      </c>
      <c r="AX18">
        <f t="shared" si="71"/>
        <v>31177.4</v>
      </c>
      <c r="AY18" s="15">
        <f t="shared" si="72"/>
        <v>0.181736516732556</v>
      </c>
      <c r="AZ18" s="6"/>
      <c r="BA18" s="16">
        <f t="shared" si="21"/>
        <v>4085.5</v>
      </c>
      <c r="BB18" s="235">
        <v>809.3</v>
      </c>
      <c r="BC18" s="235">
        <v>978.2</v>
      </c>
      <c r="BD18" s="17"/>
      <c r="BE18" s="17"/>
      <c r="BF18" s="231">
        <v>2298</v>
      </c>
      <c r="BG18">
        <f t="shared" si="22"/>
        <v>25720.6</v>
      </c>
      <c r="BH18" s="236">
        <v>5936.6</v>
      </c>
      <c r="BI18" s="236">
        <v>2932</v>
      </c>
      <c r="BL18" s="232">
        <v>16852</v>
      </c>
      <c r="BM18" s="16">
        <f>BN18+BO18+BP18</f>
        <v>7048.4000000000005</v>
      </c>
      <c r="BN18" s="17">
        <v>629.1</v>
      </c>
      <c r="BO18" s="17">
        <v>6419.3</v>
      </c>
      <c r="BP18" s="1"/>
      <c r="BQ18">
        <f>BR18+BS18+BT18</f>
        <v>19375</v>
      </c>
      <c r="BR18">
        <v>4396.7</v>
      </c>
      <c r="BS18">
        <v>14978.3</v>
      </c>
      <c r="BU18">
        <f t="shared" ref="BU18:BU22" si="90">BA18+BG18</f>
        <v>29806.1</v>
      </c>
      <c r="BV18" s="16">
        <f t="shared" si="23"/>
        <v>29806.1</v>
      </c>
      <c r="BW18" s="9">
        <f t="shared" si="81"/>
        <v>6745.9000000000005</v>
      </c>
      <c r="BX18" s="17">
        <f t="shared" si="24"/>
        <v>3910.2</v>
      </c>
      <c r="BY18" s="9">
        <f t="shared" si="82"/>
        <v>0</v>
      </c>
      <c r="BZ18" s="17">
        <f t="shared" si="25"/>
        <v>0</v>
      </c>
      <c r="CA18" s="1">
        <f t="shared" si="83"/>
        <v>19150</v>
      </c>
      <c r="CB18">
        <f t="shared" si="27"/>
        <v>26423.4</v>
      </c>
      <c r="CC18">
        <f t="shared" si="84"/>
        <v>5025.8</v>
      </c>
      <c r="CD18">
        <f t="shared" si="85"/>
        <v>21397.599999999999</v>
      </c>
      <c r="CE18">
        <f t="shared" si="86"/>
        <v>0</v>
      </c>
    </row>
    <row r="19" spans="1:83" ht="21" customHeight="1" thickBot="1">
      <c r="A19" s="80">
        <v>13</v>
      </c>
      <c r="B19" s="54" t="s">
        <v>41</v>
      </c>
      <c r="C19" s="20">
        <f t="shared" si="58"/>
        <v>2030.4</v>
      </c>
      <c r="D19" s="21">
        <f t="shared" si="87"/>
        <v>1861.9</v>
      </c>
      <c r="E19" s="22">
        <f t="shared" si="59"/>
        <v>-8.2988573680063044E-2</v>
      </c>
      <c r="F19" s="47">
        <f t="shared" si="60"/>
        <v>24865.599999999999</v>
      </c>
      <c r="G19" s="23">
        <f t="shared" si="61"/>
        <v>20863.400000000001</v>
      </c>
      <c r="H19" s="24">
        <f t="shared" si="73"/>
        <v>-0.16095328485940405</v>
      </c>
      <c r="I19" s="25">
        <f t="shared" si="62"/>
        <v>32903</v>
      </c>
      <c r="J19" s="26">
        <f t="shared" ref="J19:J24" si="91">(I19-AW19)/AW19</f>
        <v>0.2838040836074337</v>
      </c>
      <c r="K19" s="25">
        <f t="shared" si="63"/>
        <v>32883.300000000003</v>
      </c>
      <c r="L19" s="30">
        <f t="shared" ref="L19:L24" si="92">(K19-CB19)/CB19</f>
        <v>0.23715843293942376</v>
      </c>
      <c r="M19" s="29">
        <f t="shared" si="74"/>
        <v>9961.5</v>
      </c>
      <c r="N19" s="28">
        <f t="shared" ref="N19:N24" si="93">(M19-CC19)/CC19</f>
        <v>2.5159764504604238E-3</v>
      </c>
      <c r="O19" s="165">
        <f t="shared" ref="O19:O22" si="94">BC19+BI19</f>
        <v>1273.8</v>
      </c>
      <c r="P19" s="29">
        <f t="shared" si="75"/>
        <v>0</v>
      </c>
      <c r="Q19" s="27">
        <f t="shared" ref="Q19:Q24" si="95">(P19-CD19)/CD19</f>
        <v>-1</v>
      </c>
      <c r="R19" s="300">
        <v>0</v>
      </c>
      <c r="S19" s="201">
        <f t="shared" si="76"/>
        <v>21648</v>
      </c>
      <c r="T19" s="30">
        <f>(S19-CE19)/CE19</f>
        <v>1.3894039735099337</v>
      </c>
      <c r="U19" s="31">
        <f t="shared" si="64"/>
        <v>0.99940127040087534</v>
      </c>
      <c r="V19" s="32">
        <f t="shared" si="65"/>
        <v>0.30275354830866485</v>
      </c>
      <c r="W19" s="32"/>
      <c r="X19" s="54" t="s">
        <v>41</v>
      </c>
      <c r="Y19" s="7"/>
      <c r="Z19" s="7">
        <v>24865.599999999999</v>
      </c>
      <c r="AA19" s="7">
        <f t="shared" si="77"/>
        <v>24865.599999999999</v>
      </c>
      <c r="AB19" s="7"/>
      <c r="AC19" s="96">
        <v>20863.400000000001</v>
      </c>
      <c r="AD19" s="7">
        <f t="shared" si="78"/>
        <v>20863.400000000001</v>
      </c>
      <c r="AE19" s="7">
        <f t="shared" si="66"/>
        <v>-4002.1999999999971</v>
      </c>
      <c r="AF19" s="8">
        <f t="shared" si="79"/>
        <v>-0.16095328485940405</v>
      </c>
      <c r="AJ19">
        <f t="shared" si="67"/>
        <v>0</v>
      </c>
      <c r="AK19" s="17">
        <v>2030.4</v>
      </c>
      <c r="AL19" s="96">
        <v>1861.9</v>
      </c>
      <c r="AM19" s="1">
        <f t="shared" si="88"/>
        <v>-168.5</v>
      </c>
      <c r="AN19">
        <f t="shared" si="68"/>
        <v>2030.4</v>
      </c>
      <c r="AO19">
        <f t="shared" si="89"/>
        <v>1861.9</v>
      </c>
      <c r="AP19">
        <f t="shared" si="69"/>
        <v>-168.5</v>
      </c>
      <c r="AQ19" s="13">
        <f t="shared" si="80"/>
        <v>-8.2988573680063045</v>
      </c>
      <c r="AR19" s="54" t="s">
        <v>41</v>
      </c>
      <c r="AU19">
        <v>25629.3</v>
      </c>
      <c r="AV19" s="97">
        <v>32903</v>
      </c>
      <c r="AW19">
        <f t="shared" si="70"/>
        <v>25629.3</v>
      </c>
      <c r="AX19">
        <f t="shared" si="71"/>
        <v>32903</v>
      </c>
      <c r="AY19" s="15">
        <f t="shared" si="72"/>
        <v>0.2838040836074337</v>
      </c>
      <c r="AZ19" s="2"/>
      <c r="BA19" s="16">
        <f t="shared" si="21"/>
        <v>0</v>
      </c>
      <c r="BB19" s="98"/>
      <c r="BC19" s="99"/>
      <c r="BD19" s="9"/>
      <c r="BE19" s="9"/>
      <c r="BF19" s="100"/>
      <c r="BG19">
        <f t="shared" si="22"/>
        <v>32883.300000000003</v>
      </c>
      <c r="BH19" s="98">
        <v>9961.5</v>
      </c>
      <c r="BI19" s="99">
        <v>1273.8</v>
      </c>
      <c r="BJ19" s="9"/>
      <c r="BK19" s="9"/>
      <c r="BL19" s="100">
        <v>21648</v>
      </c>
      <c r="BM19" s="100"/>
      <c r="BN19" s="9"/>
      <c r="BO19" s="9"/>
      <c r="BP19" s="1"/>
      <c r="BQ19">
        <f>BR19+BS19+BT19</f>
        <v>26579.7</v>
      </c>
      <c r="BR19">
        <v>9936.5</v>
      </c>
      <c r="BS19">
        <v>7583.2</v>
      </c>
      <c r="BT19">
        <v>9060</v>
      </c>
      <c r="BU19">
        <f t="shared" si="90"/>
        <v>32883.300000000003</v>
      </c>
      <c r="BV19" s="16">
        <f t="shared" si="23"/>
        <v>32883.300000000003</v>
      </c>
      <c r="BW19" s="17">
        <f t="shared" si="81"/>
        <v>9961.5</v>
      </c>
      <c r="BX19" s="17">
        <f t="shared" si="24"/>
        <v>1273.8</v>
      </c>
      <c r="BY19" s="17">
        <f t="shared" si="82"/>
        <v>0</v>
      </c>
      <c r="BZ19" s="17">
        <f t="shared" si="25"/>
        <v>0</v>
      </c>
      <c r="CA19" s="1">
        <f t="shared" si="83"/>
        <v>21648</v>
      </c>
      <c r="CB19">
        <f t="shared" si="27"/>
        <v>26579.7</v>
      </c>
      <c r="CC19">
        <f t="shared" si="84"/>
        <v>9936.5</v>
      </c>
      <c r="CD19">
        <f t="shared" si="85"/>
        <v>7583.2</v>
      </c>
      <c r="CE19">
        <f t="shared" si="86"/>
        <v>9060</v>
      </c>
    </row>
    <row r="20" spans="1:83" ht="19.8" customHeight="1">
      <c r="A20" s="80">
        <v>14</v>
      </c>
      <c r="B20" s="55" t="s">
        <v>42</v>
      </c>
      <c r="C20" s="33">
        <f t="shared" si="58"/>
        <v>7702.6</v>
      </c>
      <c r="D20" s="34">
        <f t="shared" si="87"/>
        <v>7468.8</v>
      </c>
      <c r="E20" s="35">
        <f t="shared" si="59"/>
        <v>-3.035338716796928E-2</v>
      </c>
      <c r="F20" s="36">
        <f t="shared" si="60"/>
        <v>49795</v>
      </c>
      <c r="G20" s="37">
        <f t="shared" si="61"/>
        <v>46093.599999999999</v>
      </c>
      <c r="H20" s="48">
        <f t="shared" si="73"/>
        <v>-7.4332764333768481E-2</v>
      </c>
      <c r="I20" s="39">
        <f t="shared" si="62"/>
        <v>179480.2</v>
      </c>
      <c r="J20" s="40">
        <f t="shared" si="91"/>
        <v>4.5731778371298458E-2</v>
      </c>
      <c r="K20" s="39">
        <f t="shared" si="63"/>
        <v>167145.79999999999</v>
      </c>
      <c r="L20" s="44">
        <f t="shared" si="92"/>
        <v>0.11296828743069975</v>
      </c>
      <c r="M20" s="43">
        <f t="shared" si="74"/>
        <v>26201.1</v>
      </c>
      <c r="N20" s="42">
        <f t="shared" si="93"/>
        <v>-6.5284630285647016E-2</v>
      </c>
      <c r="O20" s="165">
        <f t="shared" si="94"/>
        <v>2131.1999999999998</v>
      </c>
      <c r="P20" s="43">
        <f t="shared" si="75"/>
        <v>0</v>
      </c>
      <c r="Q20" s="41">
        <f t="shared" si="95"/>
        <v>-1</v>
      </c>
      <c r="R20" s="300">
        <v>0</v>
      </c>
      <c r="S20" s="199">
        <f t="shared" si="76"/>
        <v>138813.5</v>
      </c>
      <c r="T20" s="44">
        <f>(S20-CE20)/CE20</f>
        <v>0.35206857087198967</v>
      </c>
      <c r="U20" s="45">
        <f t="shared" si="64"/>
        <v>0.93127709908948164</v>
      </c>
      <c r="V20" s="46">
        <f t="shared" si="65"/>
        <v>0.14598323380517739</v>
      </c>
      <c r="W20" s="46"/>
      <c r="X20" s="55" t="s">
        <v>42</v>
      </c>
      <c r="Y20" s="7">
        <v>49795</v>
      </c>
      <c r="Z20" s="7"/>
      <c r="AA20" s="7">
        <f t="shared" si="77"/>
        <v>49795</v>
      </c>
      <c r="AB20" s="101">
        <v>46093.599999999999</v>
      </c>
      <c r="AC20" s="7"/>
      <c r="AD20" s="7">
        <f t="shared" si="78"/>
        <v>46093.599999999999</v>
      </c>
      <c r="AE20" s="7">
        <f t="shared" si="66"/>
        <v>-3701.4000000000015</v>
      </c>
      <c r="AF20" s="8">
        <f t="shared" si="79"/>
        <v>-7.4332764333768481E-2</v>
      </c>
      <c r="AH20">
        <v>7702.6</v>
      </c>
      <c r="AI20" s="101">
        <v>7468.8</v>
      </c>
      <c r="AJ20">
        <f t="shared" si="67"/>
        <v>-233.80000000000018</v>
      </c>
      <c r="AK20" s="9"/>
      <c r="AL20" s="9"/>
      <c r="AM20" s="1">
        <f t="shared" si="88"/>
        <v>0</v>
      </c>
      <c r="AN20">
        <f t="shared" si="68"/>
        <v>7702.6</v>
      </c>
      <c r="AO20">
        <f t="shared" si="89"/>
        <v>7468.8</v>
      </c>
      <c r="AP20">
        <f t="shared" si="69"/>
        <v>-233.80000000000018</v>
      </c>
      <c r="AQ20" s="13">
        <f t="shared" si="80"/>
        <v>-3.0353387167969279</v>
      </c>
      <c r="AR20" s="55" t="s">
        <v>42</v>
      </c>
      <c r="AS20">
        <v>171631.2</v>
      </c>
      <c r="AT20" s="102">
        <v>179480.2</v>
      </c>
      <c r="AW20">
        <f t="shared" si="70"/>
        <v>171631.2</v>
      </c>
      <c r="AX20">
        <f t="shared" si="71"/>
        <v>179480.2</v>
      </c>
      <c r="AY20" s="15">
        <f t="shared" si="72"/>
        <v>4.5731778371298458E-2</v>
      </c>
      <c r="AZ20" s="6"/>
      <c r="BA20" s="16">
        <f t="shared" si="21"/>
        <v>167145.79999999999</v>
      </c>
      <c r="BB20" s="103">
        <v>26201.1</v>
      </c>
      <c r="BC20" s="103">
        <v>2131.1999999999998</v>
      </c>
      <c r="BD20" s="17"/>
      <c r="BE20" s="17"/>
      <c r="BF20" s="104">
        <v>138813.5</v>
      </c>
      <c r="BG20">
        <f t="shared" si="22"/>
        <v>0</v>
      </c>
      <c r="BM20" s="16">
        <f>BN20+BO20+BP20</f>
        <v>150180.20000000001</v>
      </c>
      <c r="BN20" s="17">
        <v>28031.1</v>
      </c>
      <c r="BO20" s="17">
        <v>19481.599999999999</v>
      </c>
      <c r="BP20" s="1">
        <v>102667.5</v>
      </c>
      <c r="BU20">
        <f t="shared" si="90"/>
        <v>167145.79999999999</v>
      </c>
      <c r="BV20" s="16">
        <f t="shared" si="23"/>
        <v>167145.79999999999</v>
      </c>
      <c r="BW20" s="9">
        <f t="shared" si="81"/>
        <v>26201.1</v>
      </c>
      <c r="BX20" s="17">
        <f t="shared" si="24"/>
        <v>2131.1999999999998</v>
      </c>
      <c r="BY20" s="9">
        <f t="shared" si="82"/>
        <v>0</v>
      </c>
      <c r="BZ20" s="17">
        <f t="shared" si="25"/>
        <v>0</v>
      </c>
      <c r="CA20" s="1">
        <f t="shared" si="83"/>
        <v>138813.5</v>
      </c>
      <c r="CB20">
        <f t="shared" si="27"/>
        <v>150180.20000000001</v>
      </c>
      <c r="CC20">
        <f t="shared" si="84"/>
        <v>28031.1</v>
      </c>
      <c r="CD20">
        <f t="shared" si="85"/>
        <v>19481.599999999999</v>
      </c>
      <c r="CE20">
        <f t="shared" si="86"/>
        <v>102667.5</v>
      </c>
    </row>
    <row r="21" spans="1:83" ht="21" customHeight="1" thickBot="1">
      <c r="A21" s="80">
        <v>15</v>
      </c>
      <c r="B21" s="71" t="s">
        <v>43</v>
      </c>
      <c r="C21" s="33">
        <f t="shared" si="58"/>
        <v>4217.3</v>
      </c>
      <c r="D21" s="34">
        <f t="shared" si="87"/>
        <v>4000.1</v>
      </c>
      <c r="E21" s="35">
        <f t="shared" si="59"/>
        <v>-5.1502145922746843E-2</v>
      </c>
      <c r="F21" s="36">
        <f t="shared" si="60"/>
        <v>27084.2</v>
      </c>
      <c r="G21" s="37">
        <f t="shared" si="61"/>
        <v>21543.1</v>
      </c>
      <c r="H21" s="48">
        <f t="shared" si="73"/>
        <v>-0.20458791472519042</v>
      </c>
      <c r="I21" s="39">
        <f t="shared" si="62"/>
        <v>95927.2</v>
      </c>
      <c r="J21" s="40">
        <f t="shared" si="91"/>
        <v>0.24325830537119342</v>
      </c>
      <c r="K21" s="39">
        <f t="shared" si="63"/>
        <v>90378.3</v>
      </c>
      <c r="L21" s="44">
        <f t="shared" si="92"/>
        <v>0.1193343315635184</v>
      </c>
      <c r="M21" s="43">
        <f t="shared" si="74"/>
        <v>10468.799999999999</v>
      </c>
      <c r="N21" s="42">
        <f t="shared" si="93"/>
        <v>-6.2179182828834834E-2</v>
      </c>
      <c r="O21" s="165">
        <f t="shared" si="94"/>
        <v>2030.4</v>
      </c>
      <c r="P21" s="43">
        <f t="shared" si="75"/>
        <v>0</v>
      </c>
      <c r="Q21" s="41">
        <f t="shared" si="95"/>
        <v>-1</v>
      </c>
      <c r="R21" s="300">
        <v>0</v>
      </c>
      <c r="S21" s="199">
        <f t="shared" si="76"/>
        <v>77879.100000000006</v>
      </c>
      <c r="T21" s="44">
        <f>(S21-CE21)/CE21</f>
        <v>0.46345272098616969</v>
      </c>
      <c r="U21" s="45">
        <f t="shared" si="64"/>
        <v>0.94215509261189745</v>
      </c>
      <c r="V21" s="46">
        <f t="shared" si="65"/>
        <v>0.10913275900891509</v>
      </c>
      <c r="W21" s="46"/>
      <c r="X21" s="71" t="s">
        <v>43</v>
      </c>
      <c r="Y21" s="7"/>
      <c r="Z21" s="7">
        <v>27084.2</v>
      </c>
      <c r="AA21" s="7">
        <f t="shared" si="77"/>
        <v>27084.2</v>
      </c>
      <c r="AB21" s="7"/>
      <c r="AC21" s="225">
        <v>21543.1</v>
      </c>
      <c r="AD21" s="7">
        <f t="shared" si="78"/>
        <v>21543.1</v>
      </c>
      <c r="AE21" s="7">
        <f t="shared" si="66"/>
        <v>-5541.1000000000022</v>
      </c>
      <c r="AF21" s="8">
        <f t="shared" si="79"/>
        <v>-0.20458791472519042</v>
      </c>
      <c r="AJ21">
        <f t="shared" si="67"/>
        <v>0</v>
      </c>
      <c r="AK21" s="17">
        <v>4217.3</v>
      </c>
      <c r="AL21" s="226">
        <v>4000.1</v>
      </c>
      <c r="AM21" s="1">
        <f t="shared" si="88"/>
        <v>-217.20000000000027</v>
      </c>
      <c r="AN21">
        <f t="shared" si="68"/>
        <v>4217.3</v>
      </c>
      <c r="AO21">
        <f t="shared" si="89"/>
        <v>4000.1</v>
      </c>
      <c r="AP21">
        <f t="shared" si="69"/>
        <v>-217.20000000000027</v>
      </c>
      <c r="AQ21" s="13">
        <f t="shared" si="80"/>
        <v>-5.1502145922746845</v>
      </c>
      <c r="AR21" s="71" t="s">
        <v>43</v>
      </c>
      <c r="AU21">
        <v>77157.899999999994</v>
      </c>
      <c r="AV21" s="227">
        <v>95927.2</v>
      </c>
      <c r="AW21">
        <f t="shared" si="70"/>
        <v>77157.899999999994</v>
      </c>
      <c r="AX21">
        <f t="shared" si="71"/>
        <v>95927.2</v>
      </c>
      <c r="AY21" s="15">
        <f t="shared" si="72"/>
        <v>0.24325830537119342</v>
      </c>
      <c r="AZ21" s="2"/>
      <c r="BA21" s="16">
        <f t="shared" si="21"/>
        <v>0</v>
      </c>
      <c r="BB21" s="228"/>
      <c r="BC21" s="228"/>
      <c r="BD21" s="9"/>
      <c r="BE21" s="9"/>
      <c r="BF21" s="226"/>
      <c r="BG21">
        <f t="shared" si="22"/>
        <v>90378.3</v>
      </c>
      <c r="BH21" s="228">
        <v>10468.799999999999</v>
      </c>
      <c r="BI21" s="228">
        <v>2030.4</v>
      </c>
      <c r="BJ21" s="9"/>
      <c r="BK21" s="9"/>
      <c r="BL21" s="226">
        <v>77879.100000000006</v>
      </c>
      <c r="BM21" s="16"/>
      <c r="BN21" s="9"/>
      <c r="BO21" s="9"/>
      <c r="BP21" s="1"/>
      <c r="BQ21">
        <f>BR21+BS21+BT21</f>
        <v>80742.899999999994</v>
      </c>
      <c r="BR21">
        <v>11162.9</v>
      </c>
      <c r="BS21">
        <v>16364</v>
      </c>
      <c r="BT21">
        <v>53216</v>
      </c>
      <c r="BU21">
        <f t="shared" si="90"/>
        <v>90378.3</v>
      </c>
      <c r="BV21" s="16">
        <f t="shared" si="23"/>
        <v>90378.3</v>
      </c>
      <c r="BW21" s="17">
        <f t="shared" si="81"/>
        <v>10468.799999999999</v>
      </c>
      <c r="BX21" s="17">
        <f t="shared" si="24"/>
        <v>2030.4</v>
      </c>
      <c r="BY21" s="17">
        <f t="shared" si="82"/>
        <v>0</v>
      </c>
      <c r="BZ21" s="17">
        <f t="shared" si="25"/>
        <v>0</v>
      </c>
      <c r="CA21" s="1">
        <f t="shared" si="83"/>
        <v>77879.100000000006</v>
      </c>
      <c r="CB21">
        <f t="shared" si="27"/>
        <v>80742.899999999994</v>
      </c>
      <c r="CC21">
        <f t="shared" si="84"/>
        <v>11162.9</v>
      </c>
      <c r="CD21">
        <f t="shared" si="85"/>
        <v>16364</v>
      </c>
      <c r="CE21">
        <f t="shared" si="86"/>
        <v>53216</v>
      </c>
    </row>
    <row r="22" spans="1:83" ht="19.8" customHeight="1" thickBot="1">
      <c r="A22" s="80">
        <v>16</v>
      </c>
      <c r="B22" s="71" t="s">
        <v>74</v>
      </c>
      <c r="C22" s="60">
        <f t="shared" si="58"/>
        <v>934.8</v>
      </c>
      <c r="D22" s="61">
        <f t="shared" si="87"/>
        <v>623.20000000000005</v>
      </c>
      <c r="E22" s="62">
        <f t="shared" si="59"/>
        <v>-0.33333333333333326</v>
      </c>
      <c r="F22" s="63">
        <f t="shared" si="60"/>
        <v>9528.1</v>
      </c>
      <c r="G22" s="64">
        <f t="shared" si="61"/>
        <v>4908.3999999999996</v>
      </c>
      <c r="H22" s="65">
        <f t="shared" si="73"/>
        <v>-0.48485007504119398</v>
      </c>
      <c r="I22" s="66">
        <f t="shared" si="62"/>
        <v>12240.6</v>
      </c>
      <c r="J22" s="67">
        <f t="shared" si="91"/>
        <v>-0.37867813145592338</v>
      </c>
      <c r="K22" s="66">
        <f t="shared" si="63"/>
        <v>12632.800000000001</v>
      </c>
      <c r="L22" s="69">
        <f t="shared" si="92"/>
        <v>-0.29703350453794231</v>
      </c>
      <c r="M22" s="68">
        <f t="shared" si="74"/>
        <v>2120.1</v>
      </c>
      <c r="N22" s="50">
        <f t="shared" si="93"/>
        <v>-0.43089147182777232</v>
      </c>
      <c r="O22" s="165">
        <f t="shared" si="94"/>
        <v>756.5</v>
      </c>
      <c r="P22" s="68">
        <f t="shared" si="75"/>
        <v>0</v>
      </c>
      <c r="Q22" s="49">
        <f t="shared" si="95"/>
        <v>-1</v>
      </c>
      <c r="R22" s="300">
        <v>0</v>
      </c>
      <c r="S22" s="200">
        <f t="shared" si="76"/>
        <v>9756.2000000000007</v>
      </c>
      <c r="T22" s="44"/>
      <c r="U22" s="51">
        <f t="shared" si="64"/>
        <v>1.0320409130271393</v>
      </c>
      <c r="V22" s="52">
        <f t="shared" si="65"/>
        <v>0.17320229400519582</v>
      </c>
      <c r="W22" s="32"/>
      <c r="X22" s="71" t="s">
        <v>63</v>
      </c>
      <c r="Y22" s="7"/>
      <c r="Z22" s="7">
        <v>9528.1</v>
      </c>
      <c r="AA22" s="7">
        <f t="shared" si="77"/>
        <v>9528.1</v>
      </c>
      <c r="AB22" s="7"/>
      <c r="AC22" s="166">
        <v>4908.3999999999996</v>
      </c>
      <c r="AD22" s="7">
        <f t="shared" si="78"/>
        <v>4908.3999999999996</v>
      </c>
      <c r="AE22" s="7">
        <f t="shared" si="66"/>
        <v>-4619.7000000000007</v>
      </c>
      <c r="AF22" s="8">
        <f t="shared" si="79"/>
        <v>-0.48485007504119398</v>
      </c>
      <c r="AJ22">
        <f t="shared" si="67"/>
        <v>0</v>
      </c>
      <c r="AK22" s="9">
        <v>934.8</v>
      </c>
      <c r="AL22" s="166">
        <v>623.20000000000005</v>
      </c>
      <c r="AM22" s="1">
        <f t="shared" si="88"/>
        <v>-311.59999999999991</v>
      </c>
      <c r="AN22">
        <f t="shared" si="68"/>
        <v>934.8</v>
      </c>
      <c r="AO22">
        <f t="shared" si="89"/>
        <v>623.20000000000005</v>
      </c>
      <c r="AP22">
        <f t="shared" si="69"/>
        <v>-311.59999999999991</v>
      </c>
      <c r="AQ22" s="13">
        <f t="shared" si="80"/>
        <v>-33.333333333333329</v>
      </c>
      <c r="AR22" s="71" t="s">
        <v>63</v>
      </c>
      <c r="AU22">
        <v>19700.900000000001</v>
      </c>
      <c r="AV22" s="167">
        <v>12240.6</v>
      </c>
      <c r="AW22">
        <f t="shared" si="70"/>
        <v>19700.900000000001</v>
      </c>
      <c r="AX22">
        <f t="shared" si="71"/>
        <v>12240.6</v>
      </c>
      <c r="AY22" s="15">
        <f t="shared" si="72"/>
        <v>-0.37867813145592338</v>
      </c>
      <c r="AZ22" s="2"/>
      <c r="BA22" s="16">
        <f t="shared" si="21"/>
        <v>0</v>
      </c>
      <c r="BB22" s="9"/>
      <c r="BC22" s="9"/>
      <c r="BD22" s="9"/>
      <c r="BE22" s="9"/>
      <c r="BF22" s="1"/>
      <c r="BG22">
        <f t="shared" si="22"/>
        <v>12632.800000000001</v>
      </c>
      <c r="BH22" s="168">
        <v>2120.1</v>
      </c>
      <c r="BI22" s="117">
        <v>756.5</v>
      </c>
      <c r="BL22" s="169">
        <v>9756.2000000000007</v>
      </c>
      <c r="BM22" s="16"/>
      <c r="BN22" s="9"/>
      <c r="BO22" s="9"/>
      <c r="BP22" s="1"/>
      <c r="BQ22">
        <f>BR22+BS22+BT22</f>
        <v>17970.7</v>
      </c>
      <c r="BR22">
        <v>3725.3</v>
      </c>
      <c r="BS22">
        <v>14245.4</v>
      </c>
      <c r="BT22">
        <v>0</v>
      </c>
      <c r="BU22">
        <f t="shared" si="90"/>
        <v>12632.800000000001</v>
      </c>
      <c r="BV22" s="16">
        <f>BA22+BG22</f>
        <v>12632.800000000001</v>
      </c>
      <c r="BW22" s="9">
        <f t="shared" si="81"/>
        <v>2120.1</v>
      </c>
      <c r="BX22" s="17">
        <f t="shared" si="24"/>
        <v>756.5</v>
      </c>
      <c r="BY22" s="9">
        <f t="shared" si="82"/>
        <v>0</v>
      </c>
      <c r="BZ22" s="17">
        <f t="shared" si="25"/>
        <v>0</v>
      </c>
      <c r="CA22" s="1">
        <f t="shared" si="83"/>
        <v>9756.2000000000007</v>
      </c>
      <c r="CB22">
        <f>BM22+BQ22</f>
        <v>17970.7</v>
      </c>
      <c r="CC22">
        <f t="shared" si="84"/>
        <v>3725.3</v>
      </c>
      <c r="CD22">
        <f t="shared" si="85"/>
        <v>14245.4</v>
      </c>
      <c r="CE22">
        <f t="shared" si="86"/>
        <v>0</v>
      </c>
    </row>
    <row r="23" spans="1:83" ht="22.8" customHeight="1">
      <c r="A23" s="5">
        <v>17</v>
      </c>
      <c r="B23" s="77" t="s">
        <v>44</v>
      </c>
      <c r="C23" s="33">
        <f>AH23+AK23</f>
        <v>2710.9</v>
      </c>
      <c r="D23" s="34">
        <f>AI23+AL23</f>
        <v>2931.7</v>
      </c>
      <c r="E23" s="35">
        <f>(D23-C23)/C23</f>
        <v>8.1448965288280537E-2</v>
      </c>
      <c r="F23" s="36">
        <f>Y23+Z23</f>
        <v>28987.5</v>
      </c>
      <c r="G23" s="37">
        <f>AB23+AC23</f>
        <v>25947.1</v>
      </c>
      <c r="H23" s="38">
        <f>(G23-F23)/F23</f>
        <v>-0.10488658904700307</v>
      </c>
      <c r="I23" s="39">
        <f>AT23+AV23</f>
        <v>47481</v>
      </c>
      <c r="J23" s="40">
        <f t="shared" si="91"/>
        <v>0.58040314742574128</v>
      </c>
      <c r="K23" s="39">
        <f>BA23+BG23</f>
        <v>45952</v>
      </c>
      <c r="L23" s="44">
        <f t="shared" si="92"/>
        <v>0.69551436973518665</v>
      </c>
      <c r="M23" s="43">
        <f>BB23+BH23</f>
        <v>12537.8</v>
      </c>
      <c r="N23" s="42">
        <f t="shared" si="93"/>
        <v>0.17056456506922851</v>
      </c>
      <c r="O23" s="165">
        <f t="shared" ref="O23:O24" si="96">BC23+BI23</f>
        <v>1474</v>
      </c>
      <c r="P23" s="43">
        <f>BD23+BJ23</f>
        <v>0</v>
      </c>
      <c r="Q23" s="41">
        <f t="shared" si="95"/>
        <v>-1</v>
      </c>
      <c r="R23" s="300">
        <v>0</v>
      </c>
      <c r="S23" s="199">
        <f>BF23+BL23</f>
        <v>31940.2</v>
      </c>
      <c r="T23" s="44">
        <f t="shared" ref="T23:T29" si="97">(S23-CE23)/CE23</f>
        <v>19.007642194938612</v>
      </c>
      <c r="U23" s="45">
        <f>K23/I23</f>
        <v>0.96779764537393909</v>
      </c>
      <c r="V23" s="46">
        <f>M23/I23</f>
        <v>0.26405930793369981</v>
      </c>
      <c r="W23" s="46"/>
      <c r="X23" s="77" t="s">
        <v>83</v>
      </c>
      <c r="Y23" s="7"/>
      <c r="Z23" s="7">
        <v>28987.5</v>
      </c>
      <c r="AA23" s="7">
        <f t="shared" si="77"/>
        <v>28987.5</v>
      </c>
      <c r="AB23" s="7"/>
      <c r="AC23" s="139">
        <v>25947.1</v>
      </c>
      <c r="AD23" s="7">
        <f>AB23+AC23</f>
        <v>25947.1</v>
      </c>
      <c r="AE23" s="7">
        <f>AD23-AA23</f>
        <v>-3040.4000000000015</v>
      </c>
      <c r="AF23" s="8">
        <f>AE23/AA23</f>
        <v>-0.10488658904700307</v>
      </c>
      <c r="AJ23">
        <f>AI23-AH23</f>
        <v>0</v>
      </c>
      <c r="AK23" s="17">
        <v>2710.9</v>
      </c>
      <c r="AL23" s="139">
        <v>2931.7</v>
      </c>
      <c r="AM23" s="1">
        <f>AL23-AK23</f>
        <v>220.79999999999973</v>
      </c>
      <c r="AN23">
        <f>AH23+AK23</f>
        <v>2710.9</v>
      </c>
      <c r="AO23">
        <f>AI23+AL23</f>
        <v>2931.7</v>
      </c>
      <c r="AP23">
        <f>AO23-AN23</f>
        <v>220.79999999999973</v>
      </c>
      <c r="AQ23" s="13">
        <f>(AP23/AN23)*100</f>
        <v>8.1448965288280544</v>
      </c>
      <c r="AR23" s="77" t="s">
        <v>83</v>
      </c>
      <c r="AU23">
        <v>30043.599999999999</v>
      </c>
      <c r="AV23" s="78">
        <v>47481</v>
      </c>
      <c r="AW23">
        <f>AS23+AU23</f>
        <v>30043.599999999999</v>
      </c>
      <c r="AX23">
        <f>AT23+AV23</f>
        <v>47481</v>
      </c>
      <c r="AY23" s="15">
        <f>(AX23-AW23)/AW23</f>
        <v>0.58040314742574128</v>
      </c>
      <c r="AZ23" s="6"/>
      <c r="BA23" s="16">
        <f t="shared" si="21"/>
        <v>0</v>
      </c>
      <c r="BB23" s="9"/>
      <c r="BC23" s="9"/>
      <c r="BD23" s="9"/>
      <c r="BE23" s="9"/>
      <c r="BF23" s="1"/>
      <c r="BG23">
        <f t="shared" si="22"/>
        <v>45952</v>
      </c>
      <c r="BH23" s="140">
        <v>12537.8</v>
      </c>
      <c r="BI23" s="141">
        <v>1474</v>
      </c>
      <c r="BL23" s="142">
        <v>31940.2</v>
      </c>
      <c r="BM23" s="16"/>
      <c r="BN23" s="9"/>
      <c r="BO23" s="9"/>
      <c r="BP23" s="1"/>
      <c r="BQ23">
        <f t="shared" ref="BQ23:BQ26" si="98">BR23+BS23+BT23</f>
        <v>27102.1</v>
      </c>
      <c r="BR23">
        <v>10710.9</v>
      </c>
      <c r="BS23">
        <v>14794.8</v>
      </c>
      <c r="BT23">
        <v>1596.4</v>
      </c>
      <c r="BU23">
        <f t="shared" si="35"/>
        <v>45952</v>
      </c>
      <c r="BV23" s="16">
        <f t="shared" si="23"/>
        <v>45952</v>
      </c>
      <c r="BW23" s="17">
        <f t="shared" si="36"/>
        <v>12537.8</v>
      </c>
      <c r="BX23" s="17">
        <f t="shared" si="24"/>
        <v>1474</v>
      </c>
      <c r="BY23" s="17">
        <f t="shared" si="37"/>
        <v>0</v>
      </c>
      <c r="BZ23" s="17">
        <f t="shared" si="25"/>
        <v>0</v>
      </c>
      <c r="CA23" s="1">
        <f t="shared" si="38"/>
        <v>31940.2</v>
      </c>
      <c r="CB23">
        <f t="shared" si="27"/>
        <v>27102.1</v>
      </c>
      <c r="CC23">
        <f t="shared" ref="CC23:CC38" si="99">BN23+BR23</f>
        <v>10710.9</v>
      </c>
      <c r="CD23">
        <f t="shared" ref="CD23:CD38" si="100">BO23+BS23</f>
        <v>14794.8</v>
      </c>
      <c r="CE23">
        <f t="shared" ref="CE23:CE38" si="101">BP23+BT23</f>
        <v>1596.4</v>
      </c>
    </row>
    <row r="24" spans="1:83" ht="22.2" customHeight="1" thickBot="1">
      <c r="A24" s="72">
        <v>18</v>
      </c>
      <c r="B24" s="70" t="s">
        <v>45</v>
      </c>
      <c r="C24" s="60">
        <f>AH24+AK24</f>
        <v>6950.4</v>
      </c>
      <c r="D24" s="61">
        <f>AI24+AL24</f>
        <v>6394.9</v>
      </c>
      <c r="E24" s="62">
        <f>(D24-C24)/C24</f>
        <v>-7.9923457642725598E-2</v>
      </c>
      <c r="F24" s="63">
        <f>Y24+Z24</f>
        <v>89090.9</v>
      </c>
      <c r="G24" s="64">
        <f>AB24+AC24</f>
        <v>85021.9</v>
      </c>
      <c r="H24" s="65">
        <f>(G24-F24)/F24</f>
        <v>-4.5672453640046295E-2</v>
      </c>
      <c r="I24" s="66">
        <f>AT24+AV24</f>
        <v>138252.9</v>
      </c>
      <c r="J24" s="67">
        <f t="shared" si="91"/>
        <v>0.11584981985355836</v>
      </c>
      <c r="K24" s="66">
        <f>BA24+BG24</f>
        <v>117929.8</v>
      </c>
      <c r="L24" s="69">
        <f t="shared" si="92"/>
        <v>0.36474501108647445</v>
      </c>
      <c r="M24" s="68">
        <f>BB24+BH24</f>
        <v>49353.5</v>
      </c>
      <c r="N24" s="50">
        <f t="shared" si="93"/>
        <v>3.5678536428746736E-2</v>
      </c>
      <c r="O24" s="165">
        <f t="shared" si="96"/>
        <v>32942.199999999997</v>
      </c>
      <c r="P24" s="68">
        <f>BD24+BJ24</f>
        <v>0</v>
      </c>
      <c r="Q24" s="49">
        <f t="shared" si="95"/>
        <v>-1</v>
      </c>
      <c r="R24" s="300">
        <v>0</v>
      </c>
      <c r="S24" s="200">
        <f>BF24+BL24</f>
        <v>35634.1</v>
      </c>
      <c r="T24" s="44">
        <f t="shared" si="97"/>
        <v>4.3933858029362796</v>
      </c>
      <c r="U24" s="51">
        <f>K24/I24</f>
        <v>0.85300055188715762</v>
      </c>
      <c r="V24" s="52">
        <f>M24/I24</f>
        <v>0.35697985358715806</v>
      </c>
      <c r="W24" s="52"/>
      <c r="X24" s="70" t="s">
        <v>45</v>
      </c>
      <c r="Y24" s="73">
        <v>59572.7</v>
      </c>
      <c r="Z24" s="73">
        <v>29518.2</v>
      </c>
      <c r="AA24" s="73">
        <f t="shared" si="77"/>
        <v>89090.9</v>
      </c>
      <c r="AB24" s="73">
        <v>54394.400000000001</v>
      </c>
      <c r="AC24" s="73">
        <v>30627.5</v>
      </c>
      <c r="AD24" s="73">
        <f t="shared" si="41"/>
        <v>85021.9</v>
      </c>
      <c r="AE24" s="73">
        <f t="shared" si="42"/>
        <v>-4069</v>
      </c>
      <c r="AF24" s="74">
        <f t="shared" si="43"/>
        <v>-4.5672453640046295E-2</v>
      </c>
      <c r="AG24" s="10"/>
      <c r="AH24" s="10">
        <v>3497.6</v>
      </c>
      <c r="AI24" s="10">
        <v>3244.4</v>
      </c>
      <c r="AJ24" s="10">
        <f t="shared" si="44"/>
        <v>-253.19999999999982</v>
      </c>
      <c r="AK24" s="10">
        <v>3452.8</v>
      </c>
      <c r="AL24" s="10">
        <v>3150.5</v>
      </c>
      <c r="AM24" s="57">
        <f t="shared" si="45"/>
        <v>-302.30000000000018</v>
      </c>
      <c r="AN24" s="10">
        <f t="shared" si="46"/>
        <v>6950.4</v>
      </c>
      <c r="AO24" s="10">
        <f t="shared" si="46"/>
        <v>6394.9</v>
      </c>
      <c r="AP24" s="10">
        <f t="shared" si="47"/>
        <v>-555.5</v>
      </c>
      <c r="AQ24" s="75">
        <f t="shared" si="48"/>
        <v>-7.9923457642725602</v>
      </c>
      <c r="AR24" s="70" t="s">
        <v>45</v>
      </c>
      <c r="AS24" s="10">
        <v>70666.7</v>
      </c>
      <c r="AT24" s="10">
        <v>78434.7</v>
      </c>
      <c r="AU24" s="10">
        <v>53232.5</v>
      </c>
      <c r="AV24" s="10">
        <v>59818.2</v>
      </c>
      <c r="AW24" s="10">
        <f t="shared" si="49"/>
        <v>123899.2</v>
      </c>
      <c r="AX24" s="10">
        <f t="shared" si="49"/>
        <v>138252.9</v>
      </c>
      <c r="AY24" s="76">
        <f t="shared" si="50"/>
        <v>0.11584981985355836</v>
      </c>
      <c r="AZ24" s="78"/>
      <c r="BA24" s="16">
        <f t="shared" si="21"/>
        <v>61048.4</v>
      </c>
      <c r="BB24" s="10">
        <v>31267</v>
      </c>
      <c r="BC24" s="10">
        <v>16701.8</v>
      </c>
      <c r="BD24" s="10"/>
      <c r="BE24" s="10"/>
      <c r="BF24" s="163">
        <v>13079.6</v>
      </c>
      <c r="BG24">
        <f t="shared" si="22"/>
        <v>56881.4</v>
      </c>
      <c r="BH24" s="10">
        <v>18086.5</v>
      </c>
      <c r="BI24" s="10">
        <v>16240.4</v>
      </c>
      <c r="BJ24" s="10"/>
      <c r="BK24" s="10"/>
      <c r="BL24" s="164">
        <v>22554.5</v>
      </c>
      <c r="BM24" s="11">
        <f>BN24+BO24+BP24</f>
        <v>56898.6</v>
      </c>
      <c r="BN24" s="10">
        <v>31377.8</v>
      </c>
      <c r="BO24" s="10">
        <v>21170.400000000001</v>
      </c>
      <c r="BP24" s="88">
        <v>4350.3999999999996</v>
      </c>
      <c r="BQ24" s="10">
        <f t="shared" si="98"/>
        <v>29513</v>
      </c>
      <c r="BR24" s="10">
        <v>16275.5</v>
      </c>
      <c r="BS24" s="10">
        <v>10980.9</v>
      </c>
      <c r="BT24" s="10">
        <v>2256.6</v>
      </c>
      <c r="BU24" s="10">
        <f t="shared" si="35"/>
        <v>117929.8</v>
      </c>
      <c r="BV24" s="16">
        <f t="shared" si="23"/>
        <v>117929.8</v>
      </c>
      <c r="BW24" s="10">
        <f t="shared" si="36"/>
        <v>49353.5</v>
      </c>
      <c r="BX24" s="17">
        <f t="shared" si="24"/>
        <v>32942.199999999997</v>
      </c>
      <c r="BY24" s="10">
        <f t="shared" si="37"/>
        <v>0</v>
      </c>
      <c r="BZ24" s="17">
        <f t="shared" si="25"/>
        <v>0</v>
      </c>
      <c r="CA24" s="57">
        <f t="shared" si="38"/>
        <v>35634.1</v>
      </c>
      <c r="CB24">
        <f t="shared" si="27"/>
        <v>86411.6</v>
      </c>
      <c r="CC24" s="10">
        <f t="shared" si="99"/>
        <v>47653.3</v>
      </c>
      <c r="CD24" s="10">
        <f t="shared" si="100"/>
        <v>32151.300000000003</v>
      </c>
      <c r="CE24" s="10">
        <f t="shared" si="101"/>
        <v>6607</v>
      </c>
    </row>
    <row r="25" spans="1:83" ht="24.6" customHeight="1" thickBot="1">
      <c r="A25" s="3">
        <v>19</v>
      </c>
      <c r="B25" s="55" t="s">
        <v>46</v>
      </c>
      <c r="C25" s="33">
        <f t="shared" ref="C25:C33" si="102">AH25+AK25</f>
        <v>5359.4</v>
      </c>
      <c r="D25" s="34">
        <f t="shared" ref="D25:D33" si="103">AI25+AL25</f>
        <v>5446.1</v>
      </c>
      <c r="E25" s="35">
        <f t="shared" ref="E25:E33" si="104">(D25-C25)/C25</f>
        <v>1.6177184013135934E-2</v>
      </c>
      <c r="F25" s="36">
        <f t="shared" ref="F25:F33" si="105">Y25+Z25</f>
        <v>69114.399999999994</v>
      </c>
      <c r="G25" s="37">
        <f t="shared" ref="G25:G33" si="106">AB25+AC25</f>
        <v>59795.3</v>
      </c>
      <c r="H25" s="48">
        <f t="shared" ref="H25:H33" si="107">(G25-F25)/F25</f>
        <v>-0.13483586633176287</v>
      </c>
      <c r="I25" s="39">
        <f t="shared" ref="I25:I33" si="108">AT25+AV25</f>
        <v>121250.48</v>
      </c>
      <c r="J25" s="40">
        <f t="shared" ref="J25:J33" si="109">(I25-AW25)/AW25</f>
        <v>0.11565583280962879</v>
      </c>
      <c r="K25" s="39">
        <f t="shared" ref="K25:K33" si="110">BA25+BG25</f>
        <v>122176.17</v>
      </c>
      <c r="L25" s="44">
        <f>(K25-AV25)/AV25</f>
        <v>1.5479628692321024</v>
      </c>
      <c r="M25" s="43">
        <f t="shared" ref="M25:M33" si="111">BB25+BH25</f>
        <v>23363.5</v>
      </c>
      <c r="N25" s="42">
        <f t="shared" ref="N25:N33" si="112">(M25-CC25)/CC25</f>
        <v>0.32963224330446056</v>
      </c>
      <c r="O25" s="165">
        <f t="shared" ref="O25:O33" si="113">BC25+BI25</f>
        <v>4207.3</v>
      </c>
      <c r="P25" s="43">
        <f t="shared" ref="P25:P33" si="114">BD25+BJ25</f>
        <v>0</v>
      </c>
      <c r="Q25" s="41">
        <f t="shared" ref="Q25:Q33" si="115">(P25-CD25)/CD25</f>
        <v>-1</v>
      </c>
      <c r="R25" s="300">
        <v>0</v>
      </c>
      <c r="S25" s="199">
        <f t="shared" ref="S25:S33" si="116">BF25+BL25</f>
        <v>94605.37</v>
      </c>
      <c r="T25" s="44">
        <f t="shared" si="97"/>
        <v>1.8891811499265532</v>
      </c>
      <c r="U25" s="45">
        <f t="shared" ref="U25:U33" si="117">K25/I25</f>
        <v>1.0076345264777509</v>
      </c>
      <c r="V25" s="46">
        <f t="shared" ref="V25:V33" si="118">M25/I25</f>
        <v>0.19268789698811914</v>
      </c>
      <c r="W25" s="46"/>
      <c r="X25" s="55" t="s">
        <v>46</v>
      </c>
      <c r="Y25" s="7">
        <v>41506.800000000003</v>
      </c>
      <c r="Z25" s="7">
        <v>27607.599999999999</v>
      </c>
      <c r="AA25" s="7">
        <f t="shared" si="77"/>
        <v>69114.399999999994</v>
      </c>
      <c r="AB25" s="265">
        <v>33950.5</v>
      </c>
      <c r="AC25" s="266">
        <v>25844.799999999999</v>
      </c>
      <c r="AD25" s="7">
        <f>AB25+AC25</f>
        <v>59795.3</v>
      </c>
      <c r="AE25" s="7">
        <f>AD25-AA25</f>
        <v>-9319.0999999999913</v>
      </c>
      <c r="AF25" s="8">
        <f>AE25/AA25</f>
        <v>-0.13483586633176287</v>
      </c>
      <c r="AH25">
        <v>3304.8</v>
      </c>
      <c r="AI25" s="265">
        <v>3288.5</v>
      </c>
      <c r="AJ25">
        <f>AI25-AH25</f>
        <v>-16.300000000000182</v>
      </c>
      <c r="AK25" s="17">
        <v>2054.6</v>
      </c>
      <c r="AL25" s="266">
        <v>2157.6</v>
      </c>
      <c r="AM25" s="1">
        <f>AL25-AK25</f>
        <v>103</v>
      </c>
      <c r="AN25">
        <f>AH25+AK25</f>
        <v>5359.4</v>
      </c>
      <c r="AO25">
        <f>AI25+AL25</f>
        <v>5446.1</v>
      </c>
      <c r="AP25">
        <f>AO25-AN25</f>
        <v>86.700000000000728</v>
      </c>
      <c r="AQ25" s="13">
        <f>(AP25/AN25)*100</f>
        <v>1.6177184013135935</v>
      </c>
      <c r="AR25" s="55" t="s">
        <v>46</v>
      </c>
      <c r="AS25">
        <v>70999.100000000006</v>
      </c>
      <c r="AT25" s="267">
        <v>73299.95</v>
      </c>
      <c r="AU25" s="17">
        <v>37681.800000000003</v>
      </c>
      <c r="AV25" s="268">
        <v>47950.53</v>
      </c>
      <c r="AW25">
        <f>AS25+AU25</f>
        <v>108680.90000000001</v>
      </c>
      <c r="AX25">
        <f>AT25+AV25</f>
        <v>121250.48</v>
      </c>
      <c r="AY25" s="15">
        <f>(AX25-AW25)/AW25</f>
        <v>0.11565583280962879</v>
      </c>
      <c r="AZ25" s="6"/>
      <c r="BA25" s="16">
        <f t="shared" si="21"/>
        <v>72521.72</v>
      </c>
      <c r="BB25" s="269">
        <v>13234.1</v>
      </c>
      <c r="BC25" s="270">
        <v>2524.4</v>
      </c>
      <c r="BD25" s="17"/>
      <c r="BE25" s="17"/>
      <c r="BF25" s="271">
        <v>56763.22</v>
      </c>
      <c r="BG25" s="13">
        <f t="shared" si="22"/>
        <v>49654.45</v>
      </c>
      <c r="BH25" s="272">
        <v>10129.4</v>
      </c>
      <c r="BI25" s="273">
        <v>1682.9</v>
      </c>
      <c r="BJ25" s="17"/>
      <c r="BK25" s="17"/>
      <c r="BL25" s="274">
        <v>37842.15</v>
      </c>
      <c r="BM25" s="16">
        <f>BN25+BO25+BP25</f>
        <v>61158.5</v>
      </c>
      <c r="BN25" s="17">
        <v>10558.2</v>
      </c>
      <c r="BO25" s="17">
        <v>30953.5</v>
      </c>
      <c r="BP25" s="1">
        <v>19646.8</v>
      </c>
      <c r="BQ25">
        <f t="shared" si="98"/>
        <v>40746.800000000003</v>
      </c>
      <c r="BR25" s="17">
        <v>7013.2</v>
      </c>
      <c r="BS25" s="17">
        <v>20635.7</v>
      </c>
      <c r="BT25" s="17">
        <v>13097.9</v>
      </c>
      <c r="BU25">
        <f t="shared" si="35"/>
        <v>122176.17</v>
      </c>
      <c r="BV25" s="16">
        <f t="shared" si="23"/>
        <v>122176.17</v>
      </c>
      <c r="BW25" s="9">
        <f>BB25+BH25</f>
        <v>23363.5</v>
      </c>
      <c r="BX25" s="17">
        <f t="shared" si="24"/>
        <v>4207.3</v>
      </c>
      <c r="BY25" s="9">
        <f>BD25+BJ25</f>
        <v>0</v>
      </c>
      <c r="BZ25" s="17">
        <f t="shared" si="25"/>
        <v>0</v>
      </c>
      <c r="CA25" s="1">
        <f t="shared" ref="CA25" si="119">BF25+BL25</f>
        <v>94605.37</v>
      </c>
      <c r="CB25">
        <f t="shared" si="27"/>
        <v>101905.3</v>
      </c>
      <c r="CC25">
        <f t="shared" si="99"/>
        <v>17571.400000000001</v>
      </c>
      <c r="CD25">
        <f t="shared" si="100"/>
        <v>51589.2</v>
      </c>
      <c r="CE25">
        <f t="shared" si="101"/>
        <v>32744.699999999997</v>
      </c>
    </row>
    <row r="26" spans="1:83" ht="21.6" customHeight="1" thickBot="1">
      <c r="A26" s="5">
        <v>20</v>
      </c>
      <c r="B26" s="55" t="s">
        <v>47</v>
      </c>
      <c r="C26" s="33">
        <f t="shared" si="102"/>
        <v>3337.9</v>
      </c>
      <c r="D26" s="34">
        <f t="shared" si="103"/>
        <v>4226.8999999999996</v>
      </c>
      <c r="E26" s="35">
        <f t="shared" si="104"/>
        <v>0.26633512088438827</v>
      </c>
      <c r="F26" s="36">
        <f t="shared" si="105"/>
        <v>52133.7</v>
      </c>
      <c r="G26" s="37">
        <f t="shared" si="106"/>
        <v>51633.9</v>
      </c>
      <c r="H26" s="48">
        <f t="shared" si="107"/>
        <v>-9.5868890947697107E-3</v>
      </c>
      <c r="I26" s="39">
        <f t="shared" si="108"/>
        <v>64732</v>
      </c>
      <c r="J26" s="40">
        <f t="shared" si="109"/>
        <v>0.33061175827315642</v>
      </c>
      <c r="K26" s="39">
        <f t="shared" si="110"/>
        <v>69755.600000000006</v>
      </c>
      <c r="L26" s="44">
        <f t="shared" ref="L26:L33" si="120">(K26-CB26)/CB26</f>
        <v>0.6977204912407089</v>
      </c>
      <c r="M26" s="43">
        <f t="shared" si="111"/>
        <v>18305.900000000001</v>
      </c>
      <c r="N26" s="42">
        <f t="shared" si="112"/>
        <v>0.30191027537551224</v>
      </c>
      <c r="O26" s="165">
        <f t="shared" si="113"/>
        <v>1825.6</v>
      </c>
      <c r="P26" s="43">
        <f t="shared" si="114"/>
        <v>0</v>
      </c>
      <c r="Q26" s="41">
        <f t="shared" si="115"/>
        <v>-1</v>
      </c>
      <c r="R26" s="300">
        <v>0</v>
      </c>
      <c r="S26" s="199">
        <f t="shared" si="116"/>
        <v>49624.1</v>
      </c>
      <c r="T26" s="44">
        <f t="shared" si="97"/>
        <v>6.5188030303030304</v>
      </c>
      <c r="U26" s="45">
        <f t="shared" si="117"/>
        <v>1.0776061298893902</v>
      </c>
      <c r="V26" s="46">
        <f t="shared" si="118"/>
        <v>0.28279521720323797</v>
      </c>
      <c r="W26" s="46"/>
      <c r="X26" s="55" t="s">
        <v>47</v>
      </c>
      <c r="Y26" s="7">
        <v>29897</v>
      </c>
      <c r="Z26" s="7">
        <v>22236.7</v>
      </c>
      <c r="AA26" s="7">
        <f t="shared" si="77"/>
        <v>52133.7</v>
      </c>
      <c r="AB26" s="125">
        <v>25987.9</v>
      </c>
      <c r="AC26" s="126">
        <v>25646</v>
      </c>
      <c r="AD26" s="7">
        <f t="shared" si="41"/>
        <v>51633.9</v>
      </c>
      <c r="AE26" s="7">
        <f t="shared" si="42"/>
        <v>-499.79999999999563</v>
      </c>
      <c r="AF26" s="8">
        <f t="shared" si="43"/>
        <v>-9.5868890947697107E-3</v>
      </c>
      <c r="AH26">
        <v>1607.7</v>
      </c>
      <c r="AI26" s="127">
        <v>1787.5</v>
      </c>
      <c r="AJ26">
        <f t="shared" si="44"/>
        <v>179.79999999999995</v>
      </c>
      <c r="AK26" s="17">
        <v>1730.2</v>
      </c>
      <c r="AL26" s="128">
        <v>2439.4</v>
      </c>
      <c r="AM26" s="1">
        <f t="shared" si="45"/>
        <v>709.2</v>
      </c>
      <c r="AN26">
        <f t="shared" si="46"/>
        <v>3337.9</v>
      </c>
      <c r="AO26">
        <f t="shared" si="46"/>
        <v>4226.8999999999996</v>
      </c>
      <c r="AP26">
        <f t="shared" si="47"/>
        <v>888.99999999999955</v>
      </c>
      <c r="AQ26" s="13">
        <f t="shared" si="48"/>
        <v>26.633512088438827</v>
      </c>
      <c r="AR26" s="55" t="s">
        <v>47</v>
      </c>
      <c r="AS26">
        <v>27264</v>
      </c>
      <c r="AT26" s="129">
        <v>31639.9</v>
      </c>
      <c r="AU26" s="17">
        <v>21384.3</v>
      </c>
      <c r="AV26" s="130">
        <v>33092.1</v>
      </c>
      <c r="AW26">
        <f t="shared" si="49"/>
        <v>48648.3</v>
      </c>
      <c r="AX26">
        <f t="shared" si="49"/>
        <v>64732</v>
      </c>
      <c r="AY26" s="15">
        <f t="shared" si="50"/>
        <v>0.33061175827315642</v>
      </c>
      <c r="AZ26" s="6"/>
      <c r="BA26" s="16">
        <f t="shared" si="21"/>
        <v>35419.300000000003</v>
      </c>
      <c r="BB26" s="130">
        <v>9194.7999999999993</v>
      </c>
      <c r="BC26" s="130">
        <v>916.5</v>
      </c>
      <c r="BD26" s="9"/>
      <c r="BE26" s="9"/>
      <c r="BF26" s="126">
        <v>25308</v>
      </c>
      <c r="BG26">
        <f t="shared" si="22"/>
        <v>34336.300000000003</v>
      </c>
      <c r="BH26" s="131">
        <v>9111.1</v>
      </c>
      <c r="BI26" s="131">
        <v>909.1</v>
      </c>
      <c r="BJ26" s="17"/>
      <c r="BK26" s="17"/>
      <c r="BL26" s="126">
        <v>24316.1</v>
      </c>
      <c r="BM26" s="16">
        <f>BN26+BO26+BP26</f>
        <v>23217.599999999999</v>
      </c>
      <c r="BN26" s="17">
        <v>8082.6</v>
      </c>
      <c r="BO26" s="17">
        <v>11439</v>
      </c>
      <c r="BP26" s="1">
        <v>3696</v>
      </c>
      <c r="BQ26">
        <f t="shared" si="98"/>
        <v>17870.2</v>
      </c>
      <c r="BR26" s="17">
        <v>5978.2</v>
      </c>
      <c r="BS26" s="17">
        <v>8988</v>
      </c>
      <c r="BT26" s="17">
        <v>2904</v>
      </c>
      <c r="BU26">
        <f t="shared" si="35"/>
        <v>69755.600000000006</v>
      </c>
      <c r="BV26" s="16">
        <f t="shared" si="23"/>
        <v>69755.600000000006</v>
      </c>
      <c r="BW26" s="9">
        <f t="shared" si="36"/>
        <v>18305.900000000001</v>
      </c>
      <c r="BX26" s="17">
        <f t="shared" si="24"/>
        <v>1825.6</v>
      </c>
      <c r="BY26" s="9">
        <f t="shared" si="37"/>
        <v>0</v>
      </c>
      <c r="BZ26" s="17">
        <f t="shared" si="25"/>
        <v>0</v>
      </c>
      <c r="CA26" s="1">
        <f t="shared" si="38"/>
        <v>49624.1</v>
      </c>
      <c r="CB26">
        <f t="shared" si="27"/>
        <v>41087.800000000003</v>
      </c>
      <c r="CC26">
        <f t="shared" si="99"/>
        <v>14060.8</v>
      </c>
      <c r="CD26">
        <f t="shared" si="100"/>
        <v>20427</v>
      </c>
      <c r="CE26">
        <f t="shared" si="101"/>
        <v>6600</v>
      </c>
    </row>
    <row r="27" spans="1:83" ht="23.4" customHeight="1" thickBot="1">
      <c r="A27" s="3">
        <v>21</v>
      </c>
      <c r="B27" s="54" t="s">
        <v>48</v>
      </c>
      <c r="C27" s="20">
        <f t="shared" si="102"/>
        <v>13190.699999999999</v>
      </c>
      <c r="D27" s="21">
        <f t="shared" si="103"/>
        <v>12789.9</v>
      </c>
      <c r="E27" s="22">
        <f t="shared" si="104"/>
        <v>-3.0385044008278506E-2</v>
      </c>
      <c r="F27" s="47">
        <f t="shared" si="105"/>
        <v>172149.8</v>
      </c>
      <c r="G27" s="23">
        <f t="shared" si="106"/>
        <v>162534</v>
      </c>
      <c r="H27" s="24">
        <f t="shared" si="107"/>
        <v>-5.5857166258688591E-2</v>
      </c>
      <c r="I27" s="25">
        <f t="shared" si="108"/>
        <v>233106.30000000002</v>
      </c>
      <c r="J27" s="26">
        <f t="shared" si="109"/>
        <v>0.19112946782836543</v>
      </c>
      <c r="K27" s="25">
        <f t="shared" si="110"/>
        <v>244210.989</v>
      </c>
      <c r="L27" s="30">
        <f t="shared" si="120"/>
        <v>0.1248778857669277</v>
      </c>
      <c r="M27" s="29">
        <f t="shared" si="111"/>
        <v>80095.789000000004</v>
      </c>
      <c r="N27" s="28">
        <f t="shared" si="112"/>
        <v>0.12061264777894375</v>
      </c>
      <c r="O27" s="165">
        <f t="shared" si="113"/>
        <v>12115.2</v>
      </c>
      <c r="P27" s="29">
        <f t="shared" si="114"/>
        <v>0</v>
      </c>
      <c r="Q27" s="27">
        <f t="shared" si="115"/>
        <v>-1</v>
      </c>
      <c r="R27" s="300">
        <v>0</v>
      </c>
      <c r="S27" s="201">
        <f t="shared" si="116"/>
        <v>152000</v>
      </c>
      <c r="T27" s="30">
        <f t="shared" si="97"/>
        <v>0.57899930918780218</v>
      </c>
      <c r="U27" s="31">
        <f t="shared" si="117"/>
        <v>1.0476378759390028</v>
      </c>
      <c r="V27" s="32">
        <f t="shared" si="118"/>
        <v>0.3436019918809573</v>
      </c>
      <c r="W27" s="32"/>
      <c r="X27" s="54" t="s">
        <v>48</v>
      </c>
      <c r="Y27" s="7">
        <v>110114.9</v>
      </c>
      <c r="Z27" s="7">
        <v>62034.9</v>
      </c>
      <c r="AA27" s="7">
        <f t="shared" si="77"/>
        <v>172149.8</v>
      </c>
      <c r="AB27" s="132">
        <v>109100.9</v>
      </c>
      <c r="AC27" s="133">
        <v>53433.1</v>
      </c>
      <c r="AD27" s="7">
        <f t="shared" si="41"/>
        <v>162534</v>
      </c>
      <c r="AE27" s="7">
        <f t="shared" si="42"/>
        <v>-9615.7999999999884</v>
      </c>
      <c r="AF27" s="8">
        <f t="shared" si="43"/>
        <v>-5.5857166258688591E-2</v>
      </c>
      <c r="AH27">
        <v>8218.2999999999993</v>
      </c>
      <c r="AI27" s="132">
        <v>8113</v>
      </c>
      <c r="AJ27">
        <f t="shared" si="44"/>
        <v>-105.29999999999927</v>
      </c>
      <c r="AK27" s="17">
        <v>4972.3999999999996</v>
      </c>
      <c r="AL27" s="134">
        <v>4676.8999999999996</v>
      </c>
      <c r="AM27" s="1">
        <f t="shared" si="45"/>
        <v>-295.5</v>
      </c>
      <c r="AN27">
        <f t="shared" si="46"/>
        <v>13190.699999999999</v>
      </c>
      <c r="AO27">
        <f t="shared" si="46"/>
        <v>12789.9</v>
      </c>
      <c r="AP27">
        <f t="shared" si="47"/>
        <v>-400.79999999999927</v>
      </c>
      <c r="AQ27" s="13">
        <f t="shared" si="48"/>
        <v>-3.0385044008278506</v>
      </c>
      <c r="AR27" s="54" t="s">
        <v>48</v>
      </c>
      <c r="AS27">
        <v>117421.1</v>
      </c>
      <c r="AT27" s="135">
        <f>100637.1+39226.6</f>
        <v>139863.70000000001</v>
      </c>
      <c r="AU27" s="17">
        <v>78280.800000000003</v>
      </c>
      <c r="AV27" s="136">
        <f>67091.5+26151.1</f>
        <v>93242.6</v>
      </c>
      <c r="AW27">
        <f t="shared" si="49"/>
        <v>195701.90000000002</v>
      </c>
      <c r="AX27">
        <f t="shared" si="49"/>
        <v>233106.30000000002</v>
      </c>
      <c r="AY27" s="15">
        <f t="shared" si="50"/>
        <v>0.19112946782836543</v>
      </c>
      <c r="AZ27" s="2"/>
      <c r="BA27" s="16">
        <f t="shared" si="21"/>
        <v>153399.06</v>
      </c>
      <c r="BB27" s="132">
        <v>54135.16</v>
      </c>
      <c r="BC27" s="132">
        <f>7394.5+669.4</f>
        <v>8063.9</v>
      </c>
      <c r="BD27" s="17"/>
      <c r="BE27" s="17"/>
      <c r="BF27" s="288">
        <v>91200</v>
      </c>
      <c r="BG27">
        <f t="shared" si="22"/>
        <v>90811.929000000004</v>
      </c>
      <c r="BH27" s="133">
        <v>25960.629000000001</v>
      </c>
      <c r="BI27" s="133">
        <f>3605+446.3</f>
        <v>4051.3</v>
      </c>
      <c r="BJ27" s="17"/>
      <c r="BK27" s="17"/>
      <c r="BL27" s="289">
        <v>60800</v>
      </c>
      <c r="BM27" s="16">
        <v>133901.1</v>
      </c>
      <c r="BN27" s="17">
        <v>46526.1</v>
      </c>
      <c r="BO27" s="17">
        <v>21683.599999999999</v>
      </c>
      <c r="BP27" s="1">
        <v>57758.1</v>
      </c>
      <c r="BQ27" s="13">
        <v>83198.899999999994</v>
      </c>
      <c r="BR27" s="17">
        <v>24948.9</v>
      </c>
      <c r="BS27" s="17">
        <v>14455.7</v>
      </c>
      <c r="BT27" s="17">
        <v>38505.4</v>
      </c>
      <c r="BU27">
        <f t="shared" si="35"/>
        <v>244210.989</v>
      </c>
      <c r="BV27" s="16">
        <f t="shared" si="23"/>
        <v>244210.989</v>
      </c>
      <c r="BW27" s="9">
        <f t="shared" si="36"/>
        <v>80095.789000000004</v>
      </c>
      <c r="BX27" s="17">
        <f t="shared" si="24"/>
        <v>12115.2</v>
      </c>
      <c r="BY27" s="9">
        <f t="shared" si="37"/>
        <v>0</v>
      </c>
      <c r="BZ27" s="17">
        <f t="shared" si="25"/>
        <v>0</v>
      </c>
      <c r="CA27" s="1">
        <f t="shared" si="38"/>
        <v>152000</v>
      </c>
      <c r="CB27">
        <f t="shared" si="27"/>
        <v>217100</v>
      </c>
      <c r="CC27">
        <f t="shared" si="99"/>
        <v>71475</v>
      </c>
      <c r="CD27">
        <f t="shared" si="100"/>
        <v>36139.300000000003</v>
      </c>
      <c r="CE27">
        <f t="shared" si="101"/>
        <v>96263.5</v>
      </c>
    </row>
    <row r="28" spans="1:83" ht="26.4" customHeight="1" thickBot="1">
      <c r="A28" s="5">
        <v>22</v>
      </c>
      <c r="B28" s="55" t="s">
        <v>49</v>
      </c>
      <c r="C28" s="33">
        <f t="shared" si="102"/>
        <v>3240.3</v>
      </c>
      <c r="D28" s="34">
        <f t="shared" si="103"/>
        <v>3212.1</v>
      </c>
      <c r="E28" s="35">
        <f t="shared" si="104"/>
        <v>-8.7028978798260256E-3</v>
      </c>
      <c r="F28" s="36">
        <f t="shared" si="105"/>
        <v>30583.5</v>
      </c>
      <c r="G28" s="37">
        <f t="shared" si="106"/>
        <v>28034.400000000001</v>
      </c>
      <c r="H28" s="48">
        <f t="shared" si="107"/>
        <v>-8.3348864583844176E-2</v>
      </c>
      <c r="I28" s="39">
        <f t="shared" si="108"/>
        <v>47030.3</v>
      </c>
      <c r="J28" s="40">
        <f t="shared" si="109"/>
        <v>8.8117774173621266E-2</v>
      </c>
      <c r="K28" s="39">
        <f t="shared" si="110"/>
        <v>52298.399999999994</v>
      </c>
      <c r="L28" s="44">
        <f t="shared" si="120"/>
        <v>0.23557136883288068</v>
      </c>
      <c r="M28" s="43">
        <f t="shared" si="111"/>
        <v>21724.799999999999</v>
      </c>
      <c r="N28" s="42">
        <f t="shared" si="112"/>
        <v>2.6303854875283413E-2</v>
      </c>
      <c r="O28" s="165">
        <f t="shared" si="113"/>
        <v>192.3</v>
      </c>
      <c r="P28" s="43">
        <f t="shared" si="114"/>
        <v>0</v>
      </c>
      <c r="Q28" s="41">
        <f t="shared" si="115"/>
        <v>-1</v>
      </c>
      <c r="R28" s="300">
        <v>0</v>
      </c>
      <c r="S28" s="199">
        <f t="shared" si="116"/>
        <v>30381.3</v>
      </c>
      <c r="T28" s="44">
        <f t="shared" si="97"/>
        <v>1.9634510339445961</v>
      </c>
      <c r="U28" s="45">
        <f t="shared" si="117"/>
        <v>1.1120150201040604</v>
      </c>
      <c r="V28" s="46">
        <f t="shared" si="118"/>
        <v>0.4619319885265456</v>
      </c>
      <c r="W28" s="46"/>
      <c r="X28" s="55" t="s">
        <v>49</v>
      </c>
      <c r="Y28" s="7"/>
      <c r="Z28" s="7">
        <v>30583.5</v>
      </c>
      <c r="AA28" s="7">
        <f t="shared" si="77"/>
        <v>30583.5</v>
      </c>
      <c r="AB28" s="7"/>
      <c r="AC28" s="107">
        <v>28034.400000000001</v>
      </c>
      <c r="AD28" s="7">
        <f t="shared" si="41"/>
        <v>28034.400000000001</v>
      </c>
      <c r="AE28" s="7">
        <f t="shared" si="42"/>
        <v>-2549.0999999999985</v>
      </c>
      <c r="AF28" s="8">
        <f t="shared" si="43"/>
        <v>-8.3348864583844176E-2</v>
      </c>
      <c r="AJ28">
        <f t="shared" si="44"/>
        <v>0</v>
      </c>
      <c r="AK28" s="17">
        <v>3240.3</v>
      </c>
      <c r="AL28" s="108">
        <v>3212.1</v>
      </c>
      <c r="AM28" s="1">
        <f t="shared" si="45"/>
        <v>-28.200000000000273</v>
      </c>
      <c r="AN28">
        <f t="shared" si="46"/>
        <v>3240.3</v>
      </c>
      <c r="AO28">
        <f t="shared" si="46"/>
        <v>3212.1</v>
      </c>
      <c r="AP28">
        <f t="shared" si="47"/>
        <v>-28.200000000000273</v>
      </c>
      <c r="AQ28" s="13">
        <f t="shared" si="48"/>
        <v>-0.87028978798260259</v>
      </c>
      <c r="AR28" s="55" t="s">
        <v>49</v>
      </c>
      <c r="AU28" s="17">
        <v>43221.7</v>
      </c>
      <c r="AV28" s="109">
        <v>47030.3</v>
      </c>
      <c r="AW28">
        <f t="shared" si="49"/>
        <v>43221.7</v>
      </c>
      <c r="AX28">
        <f t="shared" si="49"/>
        <v>47030.3</v>
      </c>
      <c r="AY28" s="15">
        <f t="shared" si="50"/>
        <v>8.8117774173621266E-2</v>
      </c>
      <c r="AZ28" s="6"/>
      <c r="BA28" s="16">
        <f t="shared" si="21"/>
        <v>0</v>
      </c>
      <c r="BB28" s="110"/>
      <c r="BC28" s="110"/>
      <c r="BD28" s="9"/>
      <c r="BE28" s="9"/>
      <c r="BF28" s="107"/>
      <c r="BG28">
        <f t="shared" si="22"/>
        <v>52298.399999999994</v>
      </c>
      <c r="BH28" s="110">
        <v>21724.799999999999</v>
      </c>
      <c r="BI28" s="110">
        <v>192.3</v>
      </c>
      <c r="BJ28" s="9"/>
      <c r="BK28" s="9"/>
      <c r="BL28" s="107">
        <v>30381.3</v>
      </c>
      <c r="BM28" s="16">
        <f t="shared" ref="BM28:BM33" si="121">BN28+BO28+BP28</f>
        <v>0</v>
      </c>
      <c r="BN28" s="9"/>
      <c r="BO28" s="9"/>
      <c r="BP28" s="1"/>
      <c r="BQ28">
        <f t="shared" ref="BQ28:BQ38" si="122">BR28+BS28+BT28</f>
        <v>42327.3</v>
      </c>
      <c r="BR28" s="17">
        <v>21168</v>
      </c>
      <c r="BS28" s="17">
        <v>10907.3</v>
      </c>
      <c r="BT28" s="17">
        <v>10252</v>
      </c>
      <c r="BU28">
        <f t="shared" si="35"/>
        <v>52298.399999999994</v>
      </c>
      <c r="BV28" s="16">
        <f t="shared" si="23"/>
        <v>52298.399999999994</v>
      </c>
      <c r="BW28" s="17">
        <f t="shared" si="36"/>
        <v>21724.799999999999</v>
      </c>
      <c r="BX28" s="17">
        <f t="shared" si="24"/>
        <v>192.3</v>
      </c>
      <c r="BY28" s="17">
        <f t="shared" si="37"/>
        <v>0</v>
      </c>
      <c r="BZ28" s="17">
        <f t="shared" si="25"/>
        <v>0</v>
      </c>
      <c r="CA28" s="1">
        <f t="shared" si="38"/>
        <v>30381.3</v>
      </c>
      <c r="CB28">
        <f t="shared" si="27"/>
        <v>42327.3</v>
      </c>
      <c r="CC28">
        <f t="shared" si="99"/>
        <v>21168</v>
      </c>
      <c r="CD28">
        <f t="shared" si="100"/>
        <v>10907.3</v>
      </c>
      <c r="CE28">
        <f t="shared" si="101"/>
        <v>10252</v>
      </c>
    </row>
    <row r="29" spans="1:83" ht="25.2" customHeight="1" thickTop="1" thickBot="1">
      <c r="A29" s="5">
        <v>23</v>
      </c>
      <c r="B29" s="54" t="s">
        <v>50</v>
      </c>
      <c r="C29" s="20">
        <f t="shared" si="102"/>
        <v>2904.6</v>
      </c>
      <c r="D29" s="21">
        <f t="shared" si="103"/>
        <v>2997.46</v>
      </c>
      <c r="E29" s="22">
        <f t="shared" si="104"/>
        <v>3.1969978654548002E-2</v>
      </c>
      <c r="F29" s="47">
        <f t="shared" si="105"/>
        <v>33500.9</v>
      </c>
      <c r="G29" s="23">
        <f t="shared" si="106"/>
        <v>34300.400000000001</v>
      </c>
      <c r="H29" s="24">
        <f t="shared" si="107"/>
        <v>2.386503049171813E-2</v>
      </c>
      <c r="I29" s="25">
        <f t="shared" si="108"/>
        <v>45994.8</v>
      </c>
      <c r="J29" s="26">
        <f t="shared" si="109"/>
        <v>0.17422039545065809</v>
      </c>
      <c r="K29" s="25">
        <f t="shared" si="110"/>
        <v>47362.7</v>
      </c>
      <c r="L29" s="30">
        <f t="shared" si="120"/>
        <v>0.34133576512102737</v>
      </c>
      <c r="M29" s="29">
        <f t="shared" si="111"/>
        <v>21727.1</v>
      </c>
      <c r="N29" s="28">
        <f t="shared" si="112"/>
        <v>8.6713615493112572E-2</v>
      </c>
      <c r="O29" s="165">
        <f t="shared" si="113"/>
        <v>-1267.9000000000001</v>
      </c>
      <c r="P29" s="29">
        <f t="shared" si="114"/>
        <v>0</v>
      </c>
      <c r="Q29" s="27">
        <f t="shared" si="115"/>
        <v>-1</v>
      </c>
      <c r="R29" s="165">
        <f>BE29+BK29</f>
        <v>25300</v>
      </c>
      <c r="S29" s="201">
        <f t="shared" si="116"/>
        <v>1603.5</v>
      </c>
      <c r="T29" s="30">
        <f t="shared" si="97"/>
        <v>2.5714834004989476E-2</v>
      </c>
      <c r="U29" s="31">
        <f t="shared" si="117"/>
        <v>1.0297403184707836</v>
      </c>
      <c r="V29" s="32">
        <f t="shared" si="118"/>
        <v>0.47238166053553876</v>
      </c>
      <c r="W29" s="32"/>
      <c r="X29" s="54" t="s">
        <v>50</v>
      </c>
      <c r="Y29" s="7"/>
      <c r="Z29" s="7">
        <v>33500.9</v>
      </c>
      <c r="AA29" s="7">
        <f t="shared" si="77"/>
        <v>33500.9</v>
      </c>
      <c r="AB29" s="7"/>
      <c r="AC29" s="119">
        <v>34300.400000000001</v>
      </c>
      <c r="AD29" s="7">
        <f>AB29+AC29</f>
        <v>34300.400000000001</v>
      </c>
      <c r="AE29" s="7">
        <f>AD29-AA29</f>
        <v>799.5</v>
      </c>
      <c r="AF29" s="8">
        <f>AE29/AA29</f>
        <v>2.386503049171813E-2</v>
      </c>
      <c r="AJ29">
        <f>AI29-AH29</f>
        <v>0</v>
      </c>
      <c r="AK29" s="17">
        <v>2904.6</v>
      </c>
      <c r="AL29" s="119">
        <v>2997.46</v>
      </c>
      <c r="AM29" s="1">
        <f>AL29-AK29</f>
        <v>92.860000000000127</v>
      </c>
      <c r="AN29">
        <f>AH29+AK29</f>
        <v>2904.6</v>
      </c>
      <c r="AO29">
        <f>AI29+AL29</f>
        <v>2997.46</v>
      </c>
      <c r="AP29">
        <f>AO29-AN29</f>
        <v>92.860000000000127</v>
      </c>
      <c r="AQ29" s="13">
        <f>(AP29/AN29)*100</f>
        <v>3.1969978654548004</v>
      </c>
      <c r="AR29" s="54" t="s">
        <v>50</v>
      </c>
      <c r="AU29" s="17">
        <v>39170.5</v>
      </c>
      <c r="AV29" s="120">
        <v>45994.8</v>
      </c>
      <c r="AW29">
        <f>AS29+AU29</f>
        <v>39170.5</v>
      </c>
      <c r="AX29">
        <f>AT29+AV29</f>
        <v>45994.8</v>
      </c>
      <c r="AY29" s="15">
        <f>(AX29-AW29)/AW29</f>
        <v>0.17422039545065809</v>
      </c>
      <c r="AZ29" s="2"/>
      <c r="BA29" s="16">
        <f t="shared" si="21"/>
        <v>0</v>
      </c>
      <c r="BB29" s="116"/>
      <c r="BC29" s="224"/>
      <c r="BD29" s="9"/>
      <c r="BE29" s="121"/>
      <c r="BF29" s="121"/>
      <c r="BG29">
        <f t="shared" si="22"/>
        <v>47362.7</v>
      </c>
      <c r="BH29" s="116">
        <v>21727.1</v>
      </c>
      <c r="BI29" s="224">
        <v>-1267.9000000000001</v>
      </c>
      <c r="BJ29" s="9"/>
      <c r="BK29" s="121">
        <v>25300</v>
      </c>
      <c r="BL29" s="121">
        <v>1603.5</v>
      </c>
      <c r="BM29" s="16">
        <f>BN29+BO29+BP29</f>
        <v>0</v>
      </c>
      <c r="BN29" s="9"/>
      <c r="BO29" s="9"/>
      <c r="BP29" s="1"/>
      <c r="BQ29">
        <f t="shared" si="122"/>
        <v>35310.100000000006</v>
      </c>
      <c r="BR29" s="17">
        <v>19993.400000000001</v>
      </c>
      <c r="BS29" s="17">
        <v>13753.4</v>
      </c>
      <c r="BT29" s="17">
        <v>1563.3</v>
      </c>
      <c r="BU29">
        <f t="shared" si="35"/>
        <v>47362.7</v>
      </c>
      <c r="BV29" s="16">
        <f t="shared" si="23"/>
        <v>47362.7</v>
      </c>
      <c r="BW29" s="17">
        <f>BB29+BH29</f>
        <v>21727.1</v>
      </c>
      <c r="BX29" s="17">
        <f t="shared" si="24"/>
        <v>-1267.9000000000001</v>
      </c>
      <c r="BY29" s="17">
        <f>BD29+BJ29</f>
        <v>0</v>
      </c>
      <c r="BZ29" s="17">
        <f t="shared" si="25"/>
        <v>25300</v>
      </c>
      <c r="CA29" s="1">
        <f t="shared" ref="CA29:CA30" si="123">BF29+BL29</f>
        <v>1603.5</v>
      </c>
      <c r="CB29">
        <f t="shared" si="27"/>
        <v>35310.100000000006</v>
      </c>
      <c r="CC29">
        <f t="shared" si="99"/>
        <v>19993.400000000001</v>
      </c>
      <c r="CD29">
        <f t="shared" si="100"/>
        <v>13753.4</v>
      </c>
      <c r="CE29">
        <f t="shared" si="101"/>
        <v>1563.3</v>
      </c>
    </row>
    <row r="30" spans="1:83" ht="24" customHeight="1" thickBot="1">
      <c r="A30" s="5">
        <v>24</v>
      </c>
      <c r="B30" s="55" t="s">
        <v>51</v>
      </c>
      <c r="C30" s="33">
        <f t="shared" si="102"/>
        <v>1855.8</v>
      </c>
      <c r="D30" s="34">
        <f t="shared" si="103"/>
        <v>1795.1</v>
      </c>
      <c r="E30" s="35">
        <f t="shared" si="104"/>
        <v>-3.2708265976937198E-2</v>
      </c>
      <c r="F30" s="36">
        <f t="shared" si="105"/>
        <v>23351.1</v>
      </c>
      <c r="G30" s="37">
        <f t="shared" si="106"/>
        <v>21693.3</v>
      </c>
      <c r="H30" s="48">
        <f t="shared" si="107"/>
        <v>-7.099451417706229E-2</v>
      </c>
      <c r="I30" s="39">
        <f t="shared" si="108"/>
        <v>25514</v>
      </c>
      <c r="J30" s="40">
        <f t="shared" si="109"/>
        <v>1.8522954091816368E-2</v>
      </c>
      <c r="K30" s="39">
        <f t="shared" si="110"/>
        <v>22991.7</v>
      </c>
      <c r="L30" s="44">
        <f t="shared" si="120"/>
        <v>-0.27002133577170717</v>
      </c>
      <c r="M30" s="43">
        <f t="shared" si="111"/>
        <v>8332.7000000000007</v>
      </c>
      <c r="N30" s="42">
        <f t="shared" si="112"/>
        <v>6.1720372564759318E-2</v>
      </c>
      <c r="O30" s="165">
        <f t="shared" si="113"/>
        <v>9842</v>
      </c>
      <c r="P30" s="43">
        <f t="shared" si="114"/>
        <v>0</v>
      </c>
      <c r="Q30" s="41">
        <f t="shared" si="115"/>
        <v>-1</v>
      </c>
      <c r="R30" s="300">
        <v>0</v>
      </c>
      <c r="S30" s="199">
        <f t="shared" si="116"/>
        <v>4817</v>
      </c>
      <c r="T30" s="44"/>
      <c r="U30" s="45">
        <f t="shared" si="117"/>
        <v>0.9011405502861175</v>
      </c>
      <c r="V30" s="46">
        <f t="shared" si="118"/>
        <v>0.32659324292545272</v>
      </c>
      <c r="W30" s="46"/>
      <c r="X30" s="55" t="s">
        <v>51</v>
      </c>
      <c r="Y30" s="7"/>
      <c r="Z30" s="7">
        <v>23351.1</v>
      </c>
      <c r="AA30" s="7">
        <f t="shared" si="77"/>
        <v>23351.1</v>
      </c>
      <c r="AB30" s="7"/>
      <c r="AC30" s="137">
        <v>21693.3</v>
      </c>
      <c r="AD30" s="7">
        <f>AB30+AC30</f>
        <v>21693.3</v>
      </c>
      <c r="AE30" s="7">
        <f>AD30-AA30</f>
        <v>-1657.7999999999993</v>
      </c>
      <c r="AF30" s="8">
        <f>AE30/AA30</f>
        <v>-7.099451417706229E-2</v>
      </c>
      <c r="AJ30">
        <f>AI30-AH30</f>
        <v>0</v>
      </c>
      <c r="AK30" s="17">
        <v>1855.8</v>
      </c>
      <c r="AL30" s="137">
        <v>1795.1</v>
      </c>
      <c r="AM30" s="1">
        <f>AL30-AK30</f>
        <v>-60.700000000000045</v>
      </c>
      <c r="AN30">
        <f>AH30+AK30</f>
        <v>1855.8</v>
      </c>
      <c r="AO30">
        <f>AI30+AL30</f>
        <v>1795.1</v>
      </c>
      <c r="AP30">
        <f>AO30-AN30</f>
        <v>-60.700000000000045</v>
      </c>
      <c r="AQ30" s="13">
        <f>(AP30/AN30)*100</f>
        <v>-3.2708265976937199</v>
      </c>
      <c r="AR30" s="55" t="s">
        <v>51</v>
      </c>
      <c r="AU30" s="17">
        <v>25050</v>
      </c>
      <c r="AV30" s="138">
        <v>25514</v>
      </c>
      <c r="AW30">
        <f>AS30+AU30</f>
        <v>25050</v>
      </c>
      <c r="AX30">
        <f>AT30+AV30</f>
        <v>25514</v>
      </c>
      <c r="AY30" s="15">
        <f>(AX30-AW30)/AW30</f>
        <v>1.8522954091816368E-2</v>
      </c>
      <c r="AZ30" s="6"/>
      <c r="BA30" s="16">
        <f t="shared" si="21"/>
        <v>0</v>
      </c>
      <c r="BB30" s="9"/>
      <c r="BC30" s="9"/>
      <c r="BD30" s="9"/>
      <c r="BE30" s="9"/>
      <c r="BF30" s="1"/>
      <c r="BG30">
        <f t="shared" si="22"/>
        <v>22991.7</v>
      </c>
      <c r="BH30" s="9">
        <v>8332.7000000000007</v>
      </c>
      <c r="BI30" s="299">
        <v>9842</v>
      </c>
      <c r="BJ30" s="9"/>
      <c r="BK30" s="9"/>
      <c r="BL30" s="1">
        <v>4817</v>
      </c>
      <c r="BM30" s="16">
        <f>BN30+BO30+BP30</f>
        <v>0</v>
      </c>
      <c r="BN30" s="9"/>
      <c r="BO30" s="9"/>
      <c r="BP30" s="1"/>
      <c r="BQ30">
        <f t="shared" si="122"/>
        <v>31496.399999999998</v>
      </c>
      <c r="BR30" s="17">
        <v>7848.3</v>
      </c>
      <c r="BS30" s="17">
        <v>23648.1</v>
      </c>
      <c r="BT30" s="17">
        <v>0</v>
      </c>
      <c r="BU30">
        <f t="shared" ref="BU30:BU39" si="124">BA30+BG30</f>
        <v>22991.7</v>
      </c>
      <c r="BV30" s="16">
        <f t="shared" si="23"/>
        <v>22991.7</v>
      </c>
      <c r="BW30" s="17">
        <f>BB30+BH30</f>
        <v>8332.7000000000007</v>
      </c>
      <c r="BX30" s="17">
        <f t="shared" si="24"/>
        <v>9842</v>
      </c>
      <c r="BY30" s="17">
        <f>BD30+BJ30</f>
        <v>0</v>
      </c>
      <c r="BZ30" s="17">
        <f t="shared" si="25"/>
        <v>0</v>
      </c>
      <c r="CA30" s="1">
        <f t="shared" si="123"/>
        <v>4817</v>
      </c>
      <c r="CB30">
        <f t="shared" si="27"/>
        <v>31496.399999999998</v>
      </c>
      <c r="CC30">
        <f t="shared" si="99"/>
        <v>7848.3</v>
      </c>
      <c r="CD30">
        <f t="shared" si="100"/>
        <v>23648.1</v>
      </c>
      <c r="CE30">
        <f t="shared" si="101"/>
        <v>0</v>
      </c>
    </row>
    <row r="31" spans="1:83" ht="21.6" customHeight="1">
      <c r="A31" s="3">
        <v>25</v>
      </c>
      <c r="B31" s="54" t="s">
        <v>52</v>
      </c>
      <c r="C31" s="33">
        <f t="shared" si="102"/>
        <v>741.8</v>
      </c>
      <c r="D31" s="34">
        <f t="shared" si="103"/>
        <v>754.4</v>
      </c>
      <c r="E31" s="35">
        <f t="shared" si="104"/>
        <v>1.6985710434079298E-2</v>
      </c>
      <c r="F31" s="36">
        <f t="shared" si="105"/>
        <v>18826.5</v>
      </c>
      <c r="G31" s="37">
        <f t="shared" si="106"/>
        <v>17853</v>
      </c>
      <c r="H31" s="48">
        <f t="shared" si="107"/>
        <v>-5.1709027169149865E-2</v>
      </c>
      <c r="I31" s="39">
        <f t="shared" si="108"/>
        <v>13513</v>
      </c>
      <c r="J31" s="40">
        <f t="shared" si="109"/>
        <v>4.7587181203063425E-3</v>
      </c>
      <c r="K31" s="39">
        <f t="shared" si="110"/>
        <v>13922.2</v>
      </c>
      <c r="L31" s="44">
        <f t="shared" si="120"/>
        <v>9.0305560387315322E-3</v>
      </c>
      <c r="M31" s="43">
        <f t="shared" si="111"/>
        <v>5459.7</v>
      </c>
      <c r="N31" s="42">
        <f t="shared" si="112"/>
        <v>8.8608856897892371E-2</v>
      </c>
      <c r="O31" s="165">
        <f t="shared" si="113"/>
        <v>1262.5</v>
      </c>
      <c r="P31" s="43">
        <f t="shared" si="114"/>
        <v>0</v>
      </c>
      <c r="Q31" s="41">
        <f t="shared" si="115"/>
        <v>-1</v>
      </c>
      <c r="R31" s="300">
        <v>0</v>
      </c>
      <c r="S31" s="199">
        <f t="shared" si="116"/>
        <v>7200</v>
      </c>
      <c r="T31" s="44"/>
      <c r="U31" s="45">
        <f t="shared" si="117"/>
        <v>1.0302819507141272</v>
      </c>
      <c r="V31" s="46">
        <f t="shared" si="118"/>
        <v>0.40403315325982386</v>
      </c>
      <c r="W31" s="32"/>
      <c r="X31" s="54" t="s">
        <v>52</v>
      </c>
      <c r="Y31" s="7"/>
      <c r="Z31" s="7">
        <v>18826.5</v>
      </c>
      <c r="AA31" s="7">
        <f t="shared" si="77"/>
        <v>18826.5</v>
      </c>
      <c r="AB31" s="7"/>
      <c r="AC31" s="156">
        <v>17853</v>
      </c>
      <c r="AD31" s="7">
        <f t="shared" si="41"/>
        <v>17853</v>
      </c>
      <c r="AE31" s="7">
        <f t="shared" si="42"/>
        <v>-973.5</v>
      </c>
      <c r="AF31" s="8">
        <f t="shared" si="43"/>
        <v>-5.1709027169149865E-2</v>
      </c>
      <c r="AJ31">
        <f t="shared" si="44"/>
        <v>0</v>
      </c>
      <c r="AK31" s="17">
        <v>741.8</v>
      </c>
      <c r="AL31" s="156">
        <v>754.4</v>
      </c>
      <c r="AM31" s="1">
        <f t="shared" si="45"/>
        <v>12.600000000000023</v>
      </c>
      <c r="AN31">
        <f t="shared" si="46"/>
        <v>741.8</v>
      </c>
      <c r="AO31">
        <f t="shared" si="46"/>
        <v>754.4</v>
      </c>
      <c r="AP31">
        <f t="shared" si="47"/>
        <v>12.600000000000023</v>
      </c>
      <c r="AQ31" s="13">
        <f t="shared" si="48"/>
        <v>1.6985710434079297</v>
      </c>
      <c r="AR31" s="54" t="s">
        <v>52</v>
      </c>
      <c r="AU31" s="17">
        <v>13449</v>
      </c>
      <c r="AV31" s="157">
        <v>13513</v>
      </c>
      <c r="AW31">
        <f t="shared" si="49"/>
        <v>13449</v>
      </c>
      <c r="AX31">
        <f t="shared" si="49"/>
        <v>13513</v>
      </c>
      <c r="AY31" s="15">
        <f t="shared" si="50"/>
        <v>4.7587181203063425E-3</v>
      </c>
      <c r="AZ31" s="2"/>
      <c r="BA31" s="16">
        <f t="shared" si="21"/>
        <v>0</v>
      </c>
      <c r="BB31" s="9"/>
      <c r="BC31" s="9"/>
      <c r="BD31" s="9"/>
      <c r="BE31" s="9"/>
      <c r="BF31" s="1"/>
      <c r="BG31">
        <f t="shared" si="22"/>
        <v>13922.2</v>
      </c>
      <c r="BH31" s="158">
        <v>5459.7</v>
      </c>
      <c r="BI31" s="158">
        <v>1262.5</v>
      </c>
      <c r="BJ31" s="9"/>
      <c r="BK31" s="9"/>
      <c r="BL31" s="159">
        <v>7200</v>
      </c>
      <c r="BM31" s="16">
        <f t="shared" si="121"/>
        <v>0</v>
      </c>
      <c r="BN31" s="9"/>
      <c r="BO31" s="9"/>
      <c r="BP31" s="1"/>
      <c r="BQ31">
        <f t="shared" si="122"/>
        <v>13797.599999999999</v>
      </c>
      <c r="BR31" s="17">
        <v>5015.3</v>
      </c>
      <c r="BS31" s="17">
        <v>8782.2999999999993</v>
      </c>
      <c r="BU31">
        <f t="shared" si="124"/>
        <v>13922.2</v>
      </c>
      <c r="BV31" s="16">
        <f t="shared" si="23"/>
        <v>13922.2</v>
      </c>
      <c r="BW31" s="17">
        <f t="shared" si="36"/>
        <v>5459.7</v>
      </c>
      <c r="BX31" s="17">
        <f t="shared" si="24"/>
        <v>1262.5</v>
      </c>
      <c r="BY31" s="17">
        <f t="shared" si="37"/>
        <v>0</v>
      </c>
      <c r="BZ31" s="17">
        <f t="shared" si="25"/>
        <v>0</v>
      </c>
      <c r="CA31" s="1">
        <f t="shared" si="38"/>
        <v>7200</v>
      </c>
      <c r="CB31">
        <f t="shared" si="27"/>
        <v>13797.599999999999</v>
      </c>
      <c r="CC31">
        <f t="shared" si="99"/>
        <v>5015.3</v>
      </c>
      <c r="CD31">
        <f t="shared" si="100"/>
        <v>8782.2999999999993</v>
      </c>
      <c r="CE31">
        <f t="shared" si="101"/>
        <v>0</v>
      </c>
    </row>
    <row r="32" spans="1:83" ht="22.8" customHeight="1" thickBot="1">
      <c r="A32" s="5">
        <v>26</v>
      </c>
      <c r="B32" s="55" t="s">
        <v>64</v>
      </c>
      <c r="C32" s="33">
        <f t="shared" si="102"/>
        <v>2302.1999999999998</v>
      </c>
      <c r="D32" s="34">
        <f t="shared" si="103"/>
        <v>2168.4</v>
      </c>
      <c r="E32" s="35">
        <f t="shared" si="104"/>
        <v>-5.811832160542079E-2</v>
      </c>
      <c r="F32" s="36">
        <f t="shared" si="105"/>
        <v>23272.7</v>
      </c>
      <c r="G32" s="37">
        <f t="shared" si="106"/>
        <v>19808.599999999999</v>
      </c>
      <c r="H32" s="48">
        <f t="shared" si="107"/>
        <v>-0.14884822130650943</v>
      </c>
      <c r="I32" s="39">
        <f t="shared" si="108"/>
        <v>35270.400000000001</v>
      </c>
      <c r="J32" s="40">
        <f t="shared" si="109"/>
        <v>4.4037332717633715E-2</v>
      </c>
      <c r="K32" s="39">
        <f t="shared" si="110"/>
        <v>22547.800000000003</v>
      </c>
      <c r="L32" s="44">
        <f t="shared" si="120"/>
        <v>-2.0074142644189094E-2</v>
      </c>
      <c r="M32" s="43">
        <f t="shared" si="111"/>
        <v>7887.5</v>
      </c>
      <c r="N32" s="42">
        <f t="shared" si="112"/>
        <v>1.0816214068767495E-2</v>
      </c>
      <c r="O32" s="165">
        <f t="shared" si="113"/>
        <v>862.1</v>
      </c>
      <c r="P32" s="43">
        <f t="shared" si="114"/>
        <v>0</v>
      </c>
      <c r="Q32" s="41">
        <f t="shared" si="115"/>
        <v>-1</v>
      </c>
      <c r="R32" s="300">
        <v>0</v>
      </c>
      <c r="S32" s="199">
        <f t="shared" si="116"/>
        <v>13798.2</v>
      </c>
      <c r="T32" s="44">
        <f>(S32-CE32)/CE32</f>
        <v>0.94373696962866971</v>
      </c>
      <c r="U32" s="45">
        <f t="shared" si="117"/>
        <v>0.63928393213572865</v>
      </c>
      <c r="V32" s="46">
        <f t="shared" si="118"/>
        <v>0.22362944565414625</v>
      </c>
      <c r="W32" s="46"/>
      <c r="X32" s="55" t="s">
        <v>64</v>
      </c>
      <c r="Y32" s="7"/>
      <c r="Z32" s="7">
        <v>23272.7</v>
      </c>
      <c r="AA32" s="7">
        <f t="shared" si="77"/>
        <v>23272.7</v>
      </c>
      <c r="AB32" s="7"/>
      <c r="AC32" s="283">
        <v>19808.599999999999</v>
      </c>
      <c r="AD32" s="7">
        <f t="shared" si="41"/>
        <v>19808.599999999999</v>
      </c>
      <c r="AE32" s="7">
        <f t="shared" si="42"/>
        <v>-3464.1000000000022</v>
      </c>
      <c r="AF32" s="8">
        <f t="shared" si="43"/>
        <v>-0.14884822130650943</v>
      </c>
      <c r="AJ32">
        <f t="shared" si="44"/>
        <v>0</v>
      </c>
      <c r="AK32" s="17">
        <v>2302.1999999999998</v>
      </c>
      <c r="AL32" s="284">
        <v>2168.4</v>
      </c>
      <c r="AM32" s="1">
        <f t="shared" si="45"/>
        <v>-133.79999999999973</v>
      </c>
      <c r="AN32">
        <f t="shared" si="46"/>
        <v>2302.1999999999998</v>
      </c>
      <c r="AO32">
        <f t="shared" si="46"/>
        <v>2168.4</v>
      </c>
      <c r="AP32">
        <f t="shared" si="47"/>
        <v>-133.79999999999973</v>
      </c>
      <c r="AQ32" s="13">
        <f t="shared" si="48"/>
        <v>-5.8118321605420791</v>
      </c>
      <c r="AR32" s="55" t="s">
        <v>64</v>
      </c>
      <c r="AU32" s="17">
        <v>33782.699999999997</v>
      </c>
      <c r="AV32" s="151">
        <v>35270.400000000001</v>
      </c>
      <c r="AW32">
        <f t="shared" si="49"/>
        <v>33782.699999999997</v>
      </c>
      <c r="AX32">
        <f t="shared" si="49"/>
        <v>35270.400000000001</v>
      </c>
      <c r="AY32" s="15">
        <f t="shared" si="50"/>
        <v>4.4037332717633715E-2</v>
      </c>
      <c r="AZ32" s="6"/>
      <c r="BA32" s="16">
        <f t="shared" si="21"/>
        <v>0</v>
      </c>
      <c r="BB32" s="9"/>
      <c r="BC32" s="9"/>
      <c r="BD32" s="9"/>
      <c r="BE32" s="9"/>
      <c r="BF32" s="1"/>
      <c r="BG32">
        <f t="shared" si="22"/>
        <v>22547.800000000003</v>
      </c>
      <c r="BH32" s="285">
        <v>7887.5</v>
      </c>
      <c r="BI32" s="286">
        <v>862.1</v>
      </c>
      <c r="BJ32" s="17"/>
      <c r="BK32" s="17"/>
      <c r="BL32" s="287">
        <v>13798.2</v>
      </c>
      <c r="BM32" s="16">
        <f t="shared" si="121"/>
        <v>0</v>
      </c>
      <c r="BN32" s="9"/>
      <c r="BO32" s="9"/>
      <c r="BP32" s="1"/>
      <c r="BQ32">
        <f t="shared" si="122"/>
        <v>23009.7</v>
      </c>
      <c r="BR32" s="17">
        <v>7803.1</v>
      </c>
      <c r="BS32" s="17">
        <v>8107.8</v>
      </c>
      <c r="BT32">
        <v>7098.8</v>
      </c>
      <c r="BU32">
        <f t="shared" si="124"/>
        <v>22547.800000000003</v>
      </c>
      <c r="BV32" s="16">
        <f t="shared" si="23"/>
        <v>22547.800000000003</v>
      </c>
      <c r="BW32" s="17">
        <f t="shared" si="36"/>
        <v>7887.5</v>
      </c>
      <c r="BX32" s="17">
        <f t="shared" si="24"/>
        <v>862.1</v>
      </c>
      <c r="BY32" s="17">
        <f t="shared" si="37"/>
        <v>0</v>
      </c>
      <c r="BZ32" s="17">
        <f t="shared" si="25"/>
        <v>0</v>
      </c>
      <c r="CA32" s="1">
        <f t="shared" si="38"/>
        <v>13798.2</v>
      </c>
      <c r="CB32">
        <f t="shared" si="27"/>
        <v>23009.7</v>
      </c>
      <c r="CC32">
        <f t="shared" si="99"/>
        <v>7803.1</v>
      </c>
      <c r="CD32">
        <f t="shared" si="100"/>
        <v>8107.8</v>
      </c>
      <c r="CE32">
        <f t="shared" si="101"/>
        <v>7098.8</v>
      </c>
    </row>
    <row r="33" spans="1:83" ht="19.8" customHeight="1">
      <c r="A33" s="5">
        <v>27</v>
      </c>
      <c r="B33" s="55" t="s">
        <v>53</v>
      </c>
      <c r="C33" s="33">
        <f t="shared" si="102"/>
        <v>2454.6</v>
      </c>
      <c r="D33" s="34">
        <f t="shared" si="103"/>
        <v>2367</v>
      </c>
      <c r="E33" s="35">
        <f t="shared" si="104"/>
        <v>-3.5688095820092851E-2</v>
      </c>
      <c r="F33" s="36">
        <f t="shared" si="105"/>
        <v>27936.2</v>
      </c>
      <c r="G33" s="37">
        <f t="shared" si="106"/>
        <v>24569.1</v>
      </c>
      <c r="H33" s="48">
        <f t="shared" si="107"/>
        <v>-0.12052820354951647</v>
      </c>
      <c r="I33" s="39">
        <f t="shared" si="108"/>
        <v>45522</v>
      </c>
      <c r="J33" s="40">
        <f t="shared" si="109"/>
        <v>0.13665759444680267</v>
      </c>
      <c r="K33" s="39">
        <f t="shared" si="110"/>
        <v>45294</v>
      </c>
      <c r="L33" s="44">
        <f t="shared" si="120"/>
        <v>0.46927256507987997</v>
      </c>
      <c r="M33" s="43">
        <f t="shared" si="111"/>
        <v>16762.599999999999</v>
      </c>
      <c r="N33" s="42">
        <f t="shared" si="112"/>
        <v>0.14843006008454301</v>
      </c>
      <c r="O33" s="165">
        <f t="shared" si="113"/>
        <v>3333.6</v>
      </c>
      <c r="P33" s="43">
        <f t="shared" si="114"/>
        <v>0</v>
      </c>
      <c r="Q33" s="41">
        <f t="shared" si="115"/>
        <v>-1</v>
      </c>
      <c r="R33" s="300">
        <v>0</v>
      </c>
      <c r="S33" s="199">
        <f t="shared" si="116"/>
        <v>25197.8</v>
      </c>
      <c r="T33" s="44">
        <f>(S33-CE33)/CE33</f>
        <v>36.307965649985192</v>
      </c>
      <c r="U33" s="45">
        <f t="shared" si="117"/>
        <v>0.9949914327138526</v>
      </c>
      <c r="V33" s="46">
        <f t="shared" si="118"/>
        <v>0.36823074557356877</v>
      </c>
      <c r="W33" s="46"/>
      <c r="X33" s="55" t="s">
        <v>53</v>
      </c>
      <c r="Y33" s="7"/>
      <c r="Z33" s="7">
        <v>27936.2</v>
      </c>
      <c r="AA33" s="7">
        <f t="shared" si="77"/>
        <v>27936.2</v>
      </c>
      <c r="AB33" s="7"/>
      <c r="AC33" s="229">
        <v>24569.1</v>
      </c>
      <c r="AD33" s="7">
        <f t="shared" si="41"/>
        <v>24569.1</v>
      </c>
      <c r="AE33" s="7">
        <f t="shared" si="42"/>
        <v>-3367.1000000000022</v>
      </c>
      <c r="AF33" s="8">
        <f t="shared" si="43"/>
        <v>-0.12052820354951647</v>
      </c>
      <c r="AJ33">
        <f t="shared" si="44"/>
        <v>0</v>
      </c>
      <c r="AK33" s="17">
        <v>2454.6</v>
      </c>
      <c r="AL33" s="230">
        <v>2367</v>
      </c>
      <c r="AM33" s="1">
        <f t="shared" si="45"/>
        <v>-87.599999999999909</v>
      </c>
      <c r="AN33">
        <f t="shared" si="46"/>
        <v>2454.6</v>
      </c>
      <c r="AO33">
        <f t="shared" si="46"/>
        <v>2367</v>
      </c>
      <c r="AP33">
        <f t="shared" si="47"/>
        <v>-87.599999999999909</v>
      </c>
      <c r="AQ33" s="13">
        <f t="shared" si="48"/>
        <v>-3.5688095820092851</v>
      </c>
      <c r="AR33" s="55" t="s">
        <v>53</v>
      </c>
      <c r="AU33" s="17">
        <v>40049</v>
      </c>
      <c r="AV33" s="230">
        <v>45522</v>
      </c>
      <c r="AW33">
        <f t="shared" si="49"/>
        <v>40049</v>
      </c>
      <c r="AX33">
        <f t="shared" si="49"/>
        <v>45522</v>
      </c>
      <c r="AY33" s="15">
        <f t="shared" si="50"/>
        <v>0.13665759444680267</v>
      </c>
      <c r="AZ33" s="2"/>
      <c r="BA33" s="16">
        <f t="shared" si="21"/>
        <v>0</v>
      </c>
      <c r="BB33" s="9"/>
      <c r="BC33" s="9"/>
      <c r="BD33" s="9"/>
      <c r="BE33" s="9"/>
      <c r="BF33" s="1"/>
      <c r="BG33">
        <f t="shared" si="22"/>
        <v>45294</v>
      </c>
      <c r="BH33" s="229">
        <v>16762.599999999999</v>
      </c>
      <c r="BI33" s="230">
        <v>3333.6</v>
      </c>
      <c r="BJ33" s="17"/>
      <c r="BK33" s="17"/>
      <c r="BL33" s="230">
        <v>25197.8</v>
      </c>
      <c r="BM33" s="16">
        <f t="shared" si="121"/>
        <v>0</v>
      </c>
      <c r="BN33" s="9"/>
      <c r="BO33" s="9"/>
      <c r="BP33" s="1"/>
      <c r="BQ33">
        <f t="shared" si="122"/>
        <v>30827.5</v>
      </c>
      <c r="BR33" s="17">
        <v>14596.1</v>
      </c>
      <c r="BS33" s="17">
        <v>15556</v>
      </c>
      <c r="BT33">
        <v>675.4</v>
      </c>
      <c r="BU33">
        <f t="shared" si="124"/>
        <v>45294</v>
      </c>
      <c r="BV33" s="16">
        <f t="shared" si="23"/>
        <v>45294</v>
      </c>
      <c r="BW33" s="17">
        <f t="shared" si="36"/>
        <v>16762.599999999999</v>
      </c>
      <c r="BX33" s="17">
        <f t="shared" si="24"/>
        <v>3333.6</v>
      </c>
      <c r="BY33" s="17">
        <f t="shared" si="37"/>
        <v>0</v>
      </c>
      <c r="BZ33" s="17">
        <f t="shared" si="25"/>
        <v>0</v>
      </c>
      <c r="CA33" s="1">
        <f t="shared" si="38"/>
        <v>25197.8</v>
      </c>
      <c r="CB33">
        <f t="shared" si="27"/>
        <v>30827.5</v>
      </c>
      <c r="CC33">
        <f t="shared" si="99"/>
        <v>14596.1</v>
      </c>
      <c r="CD33">
        <f t="shared" si="100"/>
        <v>15556</v>
      </c>
      <c r="CE33">
        <f t="shared" si="101"/>
        <v>675.4</v>
      </c>
    </row>
    <row r="34" spans="1:83" ht="24" customHeight="1" thickBot="1">
      <c r="A34" s="5">
        <v>28</v>
      </c>
      <c r="B34" s="55" t="s">
        <v>54</v>
      </c>
      <c r="C34" s="33">
        <f t="shared" ref="C34:D38" si="125">AH34+AK34</f>
        <v>1824</v>
      </c>
      <c r="D34" s="34">
        <f t="shared" si="125"/>
        <v>1848.3</v>
      </c>
      <c r="E34" s="35">
        <f t="shared" ref="E34:E39" si="126">(D34-C34)/C34</f>
        <v>1.3322368421052607E-2</v>
      </c>
      <c r="F34" s="36">
        <f t="shared" ref="F34:F39" si="127">Y34+Z34</f>
        <v>20221</v>
      </c>
      <c r="G34" s="37">
        <f t="shared" ref="G34:G39" si="128">AB34+AC34</f>
        <v>19428.2</v>
      </c>
      <c r="H34" s="48">
        <f t="shared" ref="H34:H39" si="129">(G34-F34)/F34</f>
        <v>-3.9206765244053178E-2</v>
      </c>
      <c r="I34" s="39">
        <f t="shared" ref="I34:I39" si="130">AT34+AV34</f>
        <v>33801</v>
      </c>
      <c r="J34" s="40">
        <f t="shared" ref="J34:J39" si="131">(I34-AW34)/AW34</f>
        <v>0.17806357172731074</v>
      </c>
      <c r="K34" s="39">
        <f t="shared" ref="K34:K39" si="132">BA34+BG34</f>
        <v>33449</v>
      </c>
      <c r="L34" s="44">
        <f t="shared" ref="L34:L39" si="133">(K34-CB34)/CB34</f>
        <v>0.7664237431347698</v>
      </c>
      <c r="M34" s="43">
        <f t="shared" ref="M34:M39" si="134">BB34+BH34</f>
        <v>4223</v>
      </c>
      <c r="N34" s="42">
        <f t="shared" ref="N34:N39" si="135">(M34-CC34)/CC34</f>
        <v>2.4005819592628517E-2</v>
      </c>
      <c r="O34" s="165">
        <f t="shared" ref="O34:O38" si="136">BC34+BI34</f>
        <v>730</v>
      </c>
      <c r="P34" s="43">
        <f t="shared" ref="P34:P39" si="137">BD34+BJ34</f>
        <v>0</v>
      </c>
      <c r="Q34" s="41">
        <f t="shared" ref="Q34:Q39" si="138">(P34-CD34)/CD34</f>
        <v>-1</v>
      </c>
      <c r="R34" s="300">
        <v>0</v>
      </c>
      <c r="S34" s="199">
        <f>BF34+BL34</f>
        <v>28496</v>
      </c>
      <c r="T34" s="44">
        <f t="shared" ref="T34:T39" si="139">(S34-CE34)/CE34</f>
        <v>2.2863568215892056</v>
      </c>
      <c r="U34" s="45">
        <f t="shared" ref="U34:U39" si="140">K34/I34</f>
        <v>0.98958610691991367</v>
      </c>
      <c r="V34" s="46">
        <f t="shared" ref="V34:V39" si="141">M34/I34</f>
        <v>0.12493713203751368</v>
      </c>
      <c r="W34" s="46"/>
      <c r="X34" s="55" t="s">
        <v>54</v>
      </c>
      <c r="Y34" s="7"/>
      <c r="Z34" s="7">
        <v>20221</v>
      </c>
      <c r="AA34" s="7">
        <f t="shared" si="77"/>
        <v>20221</v>
      </c>
      <c r="AB34" s="7"/>
      <c r="AC34" s="160">
        <v>19428.2</v>
      </c>
      <c r="AD34" s="7">
        <f t="shared" si="41"/>
        <v>19428.2</v>
      </c>
      <c r="AE34" s="7">
        <f t="shared" si="42"/>
        <v>-792.79999999999927</v>
      </c>
      <c r="AF34" s="8">
        <f t="shared" si="43"/>
        <v>-3.9206765244053178E-2</v>
      </c>
      <c r="AJ34">
        <f t="shared" si="44"/>
        <v>0</v>
      </c>
      <c r="AK34" s="17">
        <v>1824</v>
      </c>
      <c r="AL34" s="160">
        <v>1848.3</v>
      </c>
      <c r="AM34" s="1">
        <f t="shared" si="45"/>
        <v>24.299999999999955</v>
      </c>
      <c r="AN34">
        <f t="shared" si="46"/>
        <v>1824</v>
      </c>
      <c r="AO34">
        <f t="shared" si="46"/>
        <v>1848.3</v>
      </c>
      <c r="AP34">
        <f t="shared" si="47"/>
        <v>24.299999999999955</v>
      </c>
      <c r="AQ34" s="13">
        <f t="shared" si="48"/>
        <v>1.3322368421052606</v>
      </c>
      <c r="AR34" s="55" t="s">
        <v>54</v>
      </c>
      <c r="AU34">
        <v>28692</v>
      </c>
      <c r="AV34" s="161">
        <v>33801</v>
      </c>
      <c r="AW34">
        <f t="shared" si="49"/>
        <v>28692</v>
      </c>
      <c r="AX34">
        <f t="shared" si="49"/>
        <v>33801</v>
      </c>
      <c r="AY34" s="15">
        <f t="shared" si="50"/>
        <v>0.17806357172731074</v>
      </c>
      <c r="AZ34" s="2"/>
      <c r="BA34" s="16">
        <f t="shared" si="21"/>
        <v>0</v>
      </c>
      <c r="BB34" s="9"/>
      <c r="BC34" s="9"/>
      <c r="BD34" s="9"/>
      <c r="BE34" s="9"/>
      <c r="BF34" s="1"/>
      <c r="BG34">
        <f t="shared" si="22"/>
        <v>33449</v>
      </c>
      <c r="BH34" s="162">
        <v>4223</v>
      </c>
      <c r="BI34" s="162">
        <v>730</v>
      </c>
      <c r="BL34">
        <v>28496</v>
      </c>
      <c r="BM34" s="16"/>
      <c r="BN34" s="9"/>
      <c r="BO34" s="9"/>
      <c r="BP34" s="1"/>
      <c r="BQ34">
        <f t="shared" si="122"/>
        <v>18936</v>
      </c>
      <c r="BR34">
        <v>4124</v>
      </c>
      <c r="BS34">
        <v>6141</v>
      </c>
      <c r="BT34">
        <v>8671</v>
      </c>
      <c r="BU34">
        <f>BA34+BG34</f>
        <v>33449</v>
      </c>
      <c r="BV34" s="16">
        <f t="shared" si="23"/>
        <v>33449</v>
      </c>
      <c r="BW34" s="17">
        <f t="shared" ref="BW34:BW38" si="142">BB34+BH34</f>
        <v>4223</v>
      </c>
      <c r="BX34" s="17">
        <f t="shared" si="24"/>
        <v>730</v>
      </c>
      <c r="BY34" s="17">
        <f t="shared" ref="BY34:BY38" si="143">BD34+BJ34</f>
        <v>0</v>
      </c>
      <c r="BZ34" s="17">
        <f t="shared" si="25"/>
        <v>0</v>
      </c>
      <c r="CA34" s="1">
        <f t="shared" ref="CA34:CA38" si="144">BF34+BL34</f>
        <v>28496</v>
      </c>
      <c r="CB34">
        <f t="shared" si="27"/>
        <v>18936</v>
      </c>
      <c r="CC34">
        <f t="shared" si="99"/>
        <v>4124</v>
      </c>
      <c r="CD34">
        <f t="shared" si="100"/>
        <v>6141</v>
      </c>
      <c r="CE34">
        <f t="shared" si="101"/>
        <v>8671</v>
      </c>
    </row>
    <row r="35" spans="1:83" ht="21.6" customHeight="1">
      <c r="A35" s="3">
        <v>29</v>
      </c>
      <c r="B35" s="54" t="s">
        <v>65</v>
      </c>
      <c r="C35" s="20">
        <f t="shared" si="125"/>
        <v>4179.5</v>
      </c>
      <c r="D35" s="21">
        <f t="shared" si="125"/>
        <v>4212.3999999999996</v>
      </c>
      <c r="E35" s="22">
        <f t="shared" si="126"/>
        <v>7.8717549946164932E-3</v>
      </c>
      <c r="F35" s="47">
        <f t="shared" si="127"/>
        <v>34519.1</v>
      </c>
      <c r="G35" s="23">
        <f t="shared" si="128"/>
        <v>36544.800000000003</v>
      </c>
      <c r="H35" s="24">
        <f t="shared" si="129"/>
        <v>5.868345350834768E-2</v>
      </c>
      <c r="I35" s="25">
        <f t="shared" si="130"/>
        <v>56616.9</v>
      </c>
      <c r="J35" s="26">
        <f t="shared" si="131"/>
        <v>0.24239697876047558</v>
      </c>
      <c r="K35" s="25">
        <f t="shared" si="132"/>
        <v>56619.399999999994</v>
      </c>
      <c r="L35" s="69">
        <f t="shared" si="133"/>
        <v>0.57665457198470627</v>
      </c>
      <c r="M35" s="29">
        <f t="shared" si="134"/>
        <v>20620.8</v>
      </c>
      <c r="N35" s="50">
        <f t="shared" si="135"/>
        <v>1.1497861319310805E-2</v>
      </c>
      <c r="O35" s="165">
        <f t="shared" si="136"/>
        <v>6598.4</v>
      </c>
      <c r="P35" s="43">
        <f t="shared" si="137"/>
        <v>0</v>
      </c>
      <c r="Q35" s="49">
        <f t="shared" si="138"/>
        <v>-1</v>
      </c>
      <c r="R35" s="300">
        <v>0</v>
      </c>
      <c r="S35" s="201">
        <v>175.4</v>
      </c>
      <c r="T35" s="30">
        <f t="shared" si="139"/>
        <v>-0.77692992496502611</v>
      </c>
      <c r="U35" s="51">
        <f t="shared" si="140"/>
        <v>1.0000441564267912</v>
      </c>
      <c r="V35" s="52">
        <f t="shared" si="141"/>
        <v>0.36421633823116417</v>
      </c>
      <c r="W35" s="32"/>
      <c r="X35" s="54" t="s">
        <v>65</v>
      </c>
      <c r="Y35" s="7"/>
      <c r="Z35" s="7">
        <v>34519.1</v>
      </c>
      <c r="AA35" s="7">
        <f t="shared" si="77"/>
        <v>34519.1</v>
      </c>
      <c r="AB35" s="7"/>
      <c r="AC35" s="118">
        <f>[1]Рік!$G$36</f>
        <v>36544.800000000003</v>
      </c>
      <c r="AD35" s="7">
        <f t="shared" si="41"/>
        <v>36544.800000000003</v>
      </c>
      <c r="AE35" s="7">
        <f t="shared" si="42"/>
        <v>2025.7000000000044</v>
      </c>
      <c r="AF35" s="8">
        <f t="shared" si="43"/>
        <v>5.868345350834768E-2</v>
      </c>
      <c r="AJ35">
        <f t="shared" si="44"/>
        <v>0</v>
      </c>
      <c r="AK35" s="17">
        <v>4179.5</v>
      </c>
      <c r="AL35" s="118">
        <f>[1]Рік!$G$33</f>
        <v>4212.3999999999996</v>
      </c>
      <c r="AM35" s="1">
        <f t="shared" si="45"/>
        <v>32.899999999999636</v>
      </c>
      <c r="AN35">
        <f t="shared" si="46"/>
        <v>4179.5</v>
      </c>
      <c r="AO35">
        <f t="shared" si="46"/>
        <v>4212.3999999999996</v>
      </c>
      <c r="AP35">
        <f t="shared" si="47"/>
        <v>32.899999999999636</v>
      </c>
      <c r="AQ35" s="13">
        <f t="shared" si="48"/>
        <v>0.78717549946164933</v>
      </c>
      <c r="AR35" s="54" t="s">
        <v>65</v>
      </c>
      <c r="AU35">
        <v>45570.7</v>
      </c>
      <c r="AV35" s="118">
        <f>[1]Рік!$G$40</f>
        <v>56616.9</v>
      </c>
      <c r="AW35">
        <f t="shared" si="49"/>
        <v>45570.7</v>
      </c>
      <c r="AX35">
        <f t="shared" si="49"/>
        <v>56616.9</v>
      </c>
      <c r="AY35" s="15">
        <f t="shared" si="50"/>
        <v>0.24239697876047558</v>
      </c>
      <c r="AZ35" s="2"/>
      <c r="BA35" s="16">
        <f t="shared" si="21"/>
        <v>0</v>
      </c>
      <c r="BB35" s="9"/>
      <c r="BC35" s="9"/>
      <c r="BD35" s="9"/>
      <c r="BE35" s="9"/>
      <c r="BF35" s="1"/>
      <c r="BG35">
        <f t="shared" si="22"/>
        <v>56619.399999999994</v>
      </c>
      <c r="BH35" s="118">
        <f>[1]Рік!$B$43</f>
        <v>20620.8</v>
      </c>
      <c r="BI35" s="118">
        <f>[1]Рік!$E$43+[1]Рік!$F$43</f>
        <v>6598.4</v>
      </c>
      <c r="BL35" s="118">
        <f>[1]Рік!$D$43</f>
        <v>29400.2</v>
      </c>
      <c r="BM35" s="16">
        <f>BN35+BO35+BP35</f>
        <v>0</v>
      </c>
      <c r="BN35" s="9"/>
      <c r="BO35" s="9"/>
      <c r="BP35" s="1"/>
      <c r="BQ35">
        <f t="shared" si="122"/>
        <v>35911.100000000006</v>
      </c>
      <c r="BR35">
        <v>20386.400000000001</v>
      </c>
      <c r="BS35">
        <v>14738.4</v>
      </c>
      <c r="BT35">
        <v>786.3</v>
      </c>
      <c r="BU35">
        <f t="shared" si="124"/>
        <v>56619.399999999994</v>
      </c>
      <c r="BV35" s="16">
        <f t="shared" si="23"/>
        <v>56619.399999999994</v>
      </c>
      <c r="BW35" s="17">
        <f t="shared" si="142"/>
        <v>20620.8</v>
      </c>
      <c r="BX35" s="17">
        <f t="shared" si="24"/>
        <v>6598.4</v>
      </c>
      <c r="BY35" s="17">
        <f t="shared" si="143"/>
        <v>0</v>
      </c>
      <c r="BZ35" s="17">
        <f t="shared" si="25"/>
        <v>0</v>
      </c>
      <c r="CA35" s="1">
        <f t="shared" si="144"/>
        <v>29400.2</v>
      </c>
      <c r="CB35">
        <f t="shared" si="27"/>
        <v>35911.100000000006</v>
      </c>
      <c r="CC35">
        <f t="shared" si="99"/>
        <v>20386.400000000001</v>
      </c>
      <c r="CD35">
        <f t="shared" si="100"/>
        <v>14738.4</v>
      </c>
      <c r="CE35">
        <f t="shared" si="101"/>
        <v>786.3</v>
      </c>
    </row>
    <row r="36" spans="1:83" ht="21.6" customHeight="1">
      <c r="A36" s="5">
        <v>30</v>
      </c>
      <c r="B36" s="55" t="s">
        <v>55</v>
      </c>
      <c r="C36" s="33">
        <f t="shared" si="125"/>
        <v>1780.5</v>
      </c>
      <c r="D36" s="34">
        <f t="shared" si="125"/>
        <v>1862.1</v>
      </c>
      <c r="E36" s="35">
        <f t="shared" si="126"/>
        <v>4.5829823083403484E-2</v>
      </c>
      <c r="F36" s="36">
        <f t="shared" si="127"/>
        <v>19592.3</v>
      </c>
      <c r="G36" s="37">
        <f t="shared" si="128"/>
        <v>19416.7</v>
      </c>
      <c r="H36" s="48">
        <f t="shared" si="129"/>
        <v>-8.9627047360441876E-3</v>
      </c>
      <c r="I36" s="39">
        <f t="shared" si="130"/>
        <v>37349.599999999999</v>
      </c>
      <c r="J36" s="40">
        <f t="shared" si="131"/>
        <v>0.26619973285781107</v>
      </c>
      <c r="K36" s="39">
        <f t="shared" si="132"/>
        <v>37671.199999999997</v>
      </c>
      <c r="L36" s="44">
        <f t="shared" si="133"/>
        <v>0.45580739280814625</v>
      </c>
      <c r="M36" s="43">
        <f t="shared" si="134"/>
        <v>7849.1</v>
      </c>
      <c r="N36" s="42">
        <f t="shared" si="135"/>
        <v>4.4568949455697289E-2</v>
      </c>
      <c r="O36" s="165">
        <f t="shared" si="136"/>
        <v>1492.6</v>
      </c>
      <c r="P36" s="43">
        <f t="shared" si="137"/>
        <v>0</v>
      </c>
      <c r="Q36" s="41">
        <f t="shared" si="138"/>
        <v>-1</v>
      </c>
      <c r="R36" s="300">
        <v>0</v>
      </c>
      <c r="S36" s="199">
        <f>BF36+BL36</f>
        <v>28329.5</v>
      </c>
      <c r="T36" s="44">
        <f t="shared" si="139"/>
        <v>5.7090181404821676</v>
      </c>
      <c r="U36" s="45">
        <f t="shared" si="140"/>
        <v>1.0086105339816223</v>
      </c>
      <c r="V36" s="46">
        <f t="shared" si="141"/>
        <v>0.21015218369139163</v>
      </c>
      <c r="W36" s="46"/>
      <c r="X36" s="55" t="s">
        <v>55</v>
      </c>
      <c r="Y36" s="7"/>
      <c r="Z36" s="7">
        <v>19592.3</v>
      </c>
      <c r="AA36" s="7">
        <f t="shared" si="77"/>
        <v>19592.3</v>
      </c>
      <c r="AB36" s="7"/>
      <c r="AC36" s="114">
        <v>19416.7</v>
      </c>
      <c r="AD36" s="7">
        <f t="shared" si="41"/>
        <v>19416.7</v>
      </c>
      <c r="AE36" s="7">
        <f t="shared" si="42"/>
        <v>-175.59999999999854</v>
      </c>
      <c r="AF36" s="8">
        <f t="shared" si="43"/>
        <v>-8.9627047360441876E-3</v>
      </c>
      <c r="AJ36">
        <f t="shared" si="44"/>
        <v>0</v>
      </c>
      <c r="AK36" s="17">
        <v>1780.5</v>
      </c>
      <c r="AL36" s="114">
        <v>1862.1</v>
      </c>
      <c r="AM36" s="1">
        <f t="shared" si="45"/>
        <v>81.599999999999909</v>
      </c>
      <c r="AN36">
        <f t="shared" si="46"/>
        <v>1780.5</v>
      </c>
      <c r="AO36">
        <f t="shared" si="46"/>
        <v>1862.1</v>
      </c>
      <c r="AP36">
        <f t="shared" si="47"/>
        <v>81.599999999999909</v>
      </c>
      <c r="AQ36" s="13">
        <f t="shared" si="48"/>
        <v>4.5829823083403483</v>
      </c>
      <c r="AR36" s="55" t="s">
        <v>55</v>
      </c>
      <c r="AU36">
        <v>29497.4</v>
      </c>
      <c r="AV36" s="115">
        <v>37349.599999999999</v>
      </c>
      <c r="AW36">
        <f t="shared" si="49"/>
        <v>29497.4</v>
      </c>
      <c r="AX36">
        <f t="shared" si="49"/>
        <v>37349.599999999999</v>
      </c>
      <c r="AY36" s="15">
        <f t="shared" si="50"/>
        <v>0.26619973285781107</v>
      </c>
      <c r="AZ36" s="6"/>
      <c r="BA36" s="16">
        <f t="shared" si="21"/>
        <v>0</v>
      </c>
      <c r="BB36" s="9"/>
      <c r="BC36" s="9"/>
      <c r="BD36" s="9"/>
      <c r="BE36" s="9"/>
      <c r="BF36" s="1"/>
      <c r="BG36">
        <f t="shared" si="22"/>
        <v>37671.199999999997</v>
      </c>
      <c r="BH36" s="115">
        <v>7849.1</v>
      </c>
      <c r="BI36" s="115">
        <v>1492.6</v>
      </c>
      <c r="BL36" s="282">
        <v>28329.5</v>
      </c>
      <c r="BM36" s="16">
        <f>BN36+BO36+BP36</f>
        <v>0</v>
      </c>
      <c r="BN36" s="9"/>
      <c r="BO36" s="9"/>
      <c r="BP36" s="1"/>
      <c r="BQ36">
        <f t="shared" si="122"/>
        <v>25876.5</v>
      </c>
      <c r="BR36">
        <v>7514.2</v>
      </c>
      <c r="BS36">
        <v>14139.7</v>
      </c>
      <c r="BT36">
        <v>4222.6000000000004</v>
      </c>
      <c r="BU36">
        <f t="shared" si="124"/>
        <v>37671.199999999997</v>
      </c>
      <c r="BV36" s="16">
        <f t="shared" si="23"/>
        <v>37671.199999999997</v>
      </c>
      <c r="BW36" s="17">
        <f t="shared" si="142"/>
        <v>7849.1</v>
      </c>
      <c r="BX36" s="17">
        <f t="shared" si="24"/>
        <v>1492.6</v>
      </c>
      <c r="BY36" s="17">
        <f t="shared" si="143"/>
        <v>0</v>
      </c>
      <c r="BZ36" s="17">
        <f t="shared" si="25"/>
        <v>0</v>
      </c>
      <c r="CA36" s="1">
        <f t="shared" si="144"/>
        <v>28329.5</v>
      </c>
      <c r="CB36">
        <f t="shared" si="27"/>
        <v>25876.5</v>
      </c>
      <c r="CC36">
        <f t="shared" si="99"/>
        <v>7514.2</v>
      </c>
      <c r="CD36">
        <f t="shared" si="100"/>
        <v>14139.7</v>
      </c>
      <c r="CE36">
        <f t="shared" si="101"/>
        <v>4222.6000000000004</v>
      </c>
    </row>
    <row r="37" spans="1:83" ht="24" customHeight="1" thickBot="1">
      <c r="A37" s="3">
        <v>31</v>
      </c>
      <c r="B37" s="54" t="s">
        <v>56</v>
      </c>
      <c r="C37" s="20">
        <f t="shared" si="125"/>
        <v>2947.4</v>
      </c>
      <c r="D37" s="21">
        <f t="shared" si="125"/>
        <v>2668.9</v>
      </c>
      <c r="E37" s="22">
        <f t="shared" si="126"/>
        <v>-9.4490059035081758E-2</v>
      </c>
      <c r="F37" s="47">
        <f t="shared" si="127"/>
        <v>28418.799999999999</v>
      </c>
      <c r="G37" s="23">
        <f t="shared" si="128"/>
        <v>25200.7</v>
      </c>
      <c r="H37" s="24">
        <f t="shared" si="129"/>
        <v>-0.11323841963770458</v>
      </c>
      <c r="I37" s="25">
        <f t="shared" si="130"/>
        <v>42343.4</v>
      </c>
      <c r="J37" s="26">
        <f t="shared" si="131"/>
        <v>8.0268693347211983E-2</v>
      </c>
      <c r="K37" s="25">
        <f t="shared" si="132"/>
        <v>33421.199999999997</v>
      </c>
      <c r="L37" s="30">
        <f t="shared" si="133"/>
        <v>0.16868784356510413</v>
      </c>
      <c r="M37" s="29">
        <f t="shared" si="134"/>
        <v>11608</v>
      </c>
      <c r="N37" s="28">
        <f t="shared" si="135"/>
        <v>-8.651651793443188E-2</v>
      </c>
      <c r="O37" s="165">
        <f t="shared" si="136"/>
        <v>2241.6</v>
      </c>
      <c r="P37" s="29">
        <f t="shared" si="137"/>
        <v>0</v>
      </c>
      <c r="Q37" s="27">
        <f t="shared" si="138"/>
        <v>-1</v>
      </c>
      <c r="R37" s="300">
        <v>0</v>
      </c>
      <c r="S37" s="201">
        <f>BF37+BL37</f>
        <v>19571.599999999999</v>
      </c>
      <c r="T37" s="30">
        <f t="shared" si="139"/>
        <v>9.3564398349031634</v>
      </c>
      <c r="U37" s="31">
        <f t="shared" si="140"/>
        <v>0.78928947604585353</v>
      </c>
      <c r="V37" s="32">
        <f t="shared" si="141"/>
        <v>0.27413953532309637</v>
      </c>
      <c r="W37" s="32"/>
      <c r="X37" s="54" t="s">
        <v>56</v>
      </c>
      <c r="Y37" s="7"/>
      <c r="Z37" s="7">
        <v>28418.799999999999</v>
      </c>
      <c r="AA37" s="7">
        <f t="shared" si="77"/>
        <v>28418.799999999999</v>
      </c>
      <c r="AB37" s="7"/>
      <c r="AC37" s="96">
        <v>25200.7</v>
      </c>
      <c r="AD37" s="7">
        <f t="shared" si="41"/>
        <v>25200.7</v>
      </c>
      <c r="AE37" s="7">
        <f t="shared" si="42"/>
        <v>-3218.0999999999985</v>
      </c>
      <c r="AF37" s="8">
        <f t="shared" si="43"/>
        <v>-0.11323841963770458</v>
      </c>
      <c r="AJ37">
        <f t="shared" si="44"/>
        <v>0</v>
      </c>
      <c r="AK37" s="17">
        <v>2947.4</v>
      </c>
      <c r="AL37" s="96">
        <v>2668.9</v>
      </c>
      <c r="AM37" s="1">
        <f t="shared" si="45"/>
        <v>-278.5</v>
      </c>
      <c r="AN37">
        <f t="shared" si="46"/>
        <v>2947.4</v>
      </c>
      <c r="AO37">
        <f t="shared" si="46"/>
        <v>2668.9</v>
      </c>
      <c r="AP37">
        <f t="shared" si="47"/>
        <v>-278.5</v>
      </c>
      <c r="AQ37" s="13">
        <f t="shared" si="48"/>
        <v>-9.4490059035081764</v>
      </c>
      <c r="AR37" s="54" t="s">
        <v>56</v>
      </c>
      <c r="AU37">
        <v>39197.1</v>
      </c>
      <c r="AV37" s="97">
        <v>42343.4</v>
      </c>
      <c r="AW37">
        <f t="shared" si="49"/>
        <v>39197.1</v>
      </c>
      <c r="AX37">
        <f t="shared" si="49"/>
        <v>42343.4</v>
      </c>
      <c r="AY37" s="15">
        <f t="shared" si="50"/>
        <v>8.0268693347211983E-2</v>
      </c>
      <c r="AZ37" s="2"/>
      <c r="BA37" s="16">
        <f t="shared" si="21"/>
        <v>0</v>
      </c>
      <c r="BB37" s="9"/>
      <c r="BC37" s="9"/>
      <c r="BD37" s="9"/>
      <c r="BE37" s="9"/>
      <c r="BF37" s="1"/>
      <c r="BG37">
        <f t="shared" si="22"/>
        <v>33421.199999999997</v>
      </c>
      <c r="BH37" s="98">
        <v>11608</v>
      </c>
      <c r="BI37" s="105">
        <v>2241.6</v>
      </c>
      <c r="BK37" s="106"/>
      <c r="BL37" s="106">
        <v>19571.599999999999</v>
      </c>
      <c r="BM37" s="16">
        <f>BN37+BO37+BP37</f>
        <v>0</v>
      </c>
      <c r="BN37" s="9"/>
      <c r="BO37" s="9"/>
      <c r="BP37" s="1"/>
      <c r="BQ37">
        <f t="shared" si="122"/>
        <v>28597.200000000001</v>
      </c>
      <c r="BR37">
        <v>12707.4</v>
      </c>
      <c r="BS37">
        <v>14000</v>
      </c>
      <c r="BT37">
        <v>1889.8</v>
      </c>
      <c r="BU37">
        <f t="shared" si="124"/>
        <v>33421.199999999997</v>
      </c>
      <c r="BV37" s="16">
        <f t="shared" si="23"/>
        <v>33421.199999999997</v>
      </c>
      <c r="BW37" s="17">
        <f t="shared" si="142"/>
        <v>11608</v>
      </c>
      <c r="BX37" s="17">
        <f t="shared" si="24"/>
        <v>2241.6</v>
      </c>
      <c r="BY37" s="17">
        <f t="shared" si="143"/>
        <v>0</v>
      </c>
      <c r="BZ37" s="17">
        <f t="shared" si="25"/>
        <v>0</v>
      </c>
      <c r="CA37" s="1">
        <f t="shared" si="144"/>
        <v>19571.599999999999</v>
      </c>
      <c r="CB37">
        <f t="shared" si="27"/>
        <v>28597.200000000001</v>
      </c>
      <c r="CC37">
        <f t="shared" si="99"/>
        <v>12707.4</v>
      </c>
      <c r="CD37">
        <f t="shared" si="100"/>
        <v>14000</v>
      </c>
      <c r="CE37">
        <f t="shared" si="101"/>
        <v>1889.8</v>
      </c>
    </row>
    <row r="38" spans="1:83" ht="24.6" customHeight="1" thickBot="1">
      <c r="A38" s="5">
        <v>32</v>
      </c>
      <c r="B38" s="220" t="s">
        <v>57</v>
      </c>
      <c r="C38" s="203">
        <f t="shared" si="125"/>
        <v>3935</v>
      </c>
      <c r="D38" s="204">
        <f t="shared" si="125"/>
        <v>3929.8</v>
      </c>
      <c r="E38" s="205">
        <f t="shared" si="126"/>
        <v>-1.3214739517153286E-3</v>
      </c>
      <c r="F38" s="206">
        <f t="shared" si="127"/>
        <v>38648.9</v>
      </c>
      <c r="G38" s="207">
        <f t="shared" si="128"/>
        <v>38084.5</v>
      </c>
      <c r="H38" s="208">
        <f t="shared" si="129"/>
        <v>-1.4603261671095463E-2</v>
      </c>
      <c r="I38" s="209">
        <f t="shared" si="130"/>
        <v>43427</v>
      </c>
      <c r="J38" s="210">
        <f t="shared" si="131"/>
        <v>2.0073834794646977E-3</v>
      </c>
      <c r="K38" s="209">
        <f t="shared" si="132"/>
        <v>46700</v>
      </c>
      <c r="L38" s="211">
        <f t="shared" si="133"/>
        <v>0.10709417412434066</v>
      </c>
      <c r="M38" s="212">
        <f t="shared" si="134"/>
        <v>20860</v>
      </c>
      <c r="N38" s="213">
        <f t="shared" si="135"/>
        <v>5.4669922694615888E-2</v>
      </c>
      <c r="O38" s="214">
        <f t="shared" si="136"/>
        <v>10451</v>
      </c>
      <c r="P38" s="212">
        <f t="shared" si="137"/>
        <v>0</v>
      </c>
      <c r="Q38" s="215">
        <f t="shared" si="138"/>
        <v>-1</v>
      </c>
      <c r="R38" s="300">
        <v>0</v>
      </c>
      <c r="S38" s="216">
        <f>BF38+BL38</f>
        <v>15389</v>
      </c>
      <c r="T38" s="217">
        <f t="shared" si="139"/>
        <v>14.031256104707952</v>
      </c>
      <c r="U38" s="218">
        <f t="shared" si="140"/>
        <v>1.0753678587054136</v>
      </c>
      <c r="V38" s="219">
        <f t="shared" si="141"/>
        <v>0.48034632832109059</v>
      </c>
      <c r="W38" s="46"/>
      <c r="X38" s="55" t="s">
        <v>57</v>
      </c>
      <c r="Y38" s="7"/>
      <c r="Z38" s="7">
        <v>38648.9</v>
      </c>
      <c r="AA38" s="7">
        <f t="shared" si="77"/>
        <v>38648.9</v>
      </c>
      <c r="AB38" s="7"/>
      <c r="AC38" s="119">
        <v>38084.5</v>
      </c>
      <c r="AD38" s="7">
        <f t="shared" si="41"/>
        <v>38084.5</v>
      </c>
      <c r="AE38" s="7">
        <f t="shared" si="42"/>
        <v>-564.40000000000146</v>
      </c>
      <c r="AF38" s="8">
        <f t="shared" si="43"/>
        <v>-1.4603261671095463E-2</v>
      </c>
      <c r="AJ38">
        <f t="shared" si="44"/>
        <v>0</v>
      </c>
      <c r="AK38" s="17">
        <v>3935</v>
      </c>
      <c r="AL38" s="119">
        <v>3929.8</v>
      </c>
      <c r="AM38" s="1">
        <f t="shared" si="45"/>
        <v>-5.1999999999998181</v>
      </c>
      <c r="AN38">
        <f t="shared" si="46"/>
        <v>3935</v>
      </c>
      <c r="AO38">
        <f t="shared" si="46"/>
        <v>3929.8</v>
      </c>
      <c r="AP38">
        <f t="shared" si="47"/>
        <v>-5.1999999999998181</v>
      </c>
      <c r="AQ38" s="13">
        <f t="shared" si="48"/>
        <v>-0.13214739517153287</v>
      </c>
      <c r="AR38" s="55" t="s">
        <v>57</v>
      </c>
      <c r="AU38">
        <v>43340</v>
      </c>
      <c r="AV38" s="144">
        <v>43427</v>
      </c>
      <c r="AW38">
        <f t="shared" si="49"/>
        <v>43340</v>
      </c>
      <c r="AX38">
        <f t="shared" si="49"/>
        <v>43427</v>
      </c>
      <c r="AY38" s="15">
        <f t="shared" si="50"/>
        <v>2.0073834794646977E-3</v>
      </c>
      <c r="AZ38" s="6"/>
      <c r="BA38" s="16">
        <f t="shared" si="21"/>
        <v>0</v>
      </c>
      <c r="BB38" s="9"/>
      <c r="BC38" s="9"/>
      <c r="BD38" s="9"/>
      <c r="BE38" s="9"/>
      <c r="BF38" s="1"/>
      <c r="BG38">
        <f t="shared" si="22"/>
        <v>46700</v>
      </c>
      <c r="BH38" s="116">
        <v>20860</v>
      </c>
      <c r="BI38" s="145">
        <v>10451</v>
      </c>
      <c r="BL38" s="146">
        <v>15389</v>
      </c>
      <c r="BM38" s="16">
        <f>BN38+BO38+BP38</f>
        <v>0</v>
      </c>
      <c r="BN38" s="9"/>
      <c r="BO38" s="9"/>
      <c r="BP38" s="1"/>
      <c r="BQ38">
        <f t="shared" si="122"/>
        <v>42182.5</v>
      </c>
      <c r="BR38">
        <v>19778.7</v>
      </c>
      <c r="BS38">
        <v>21380</v>
      </c>
      <c r="BT38">
        <v>1023.8</v>
      </c>
      <c r="BU38">
        <f t="shared" si="124"/>
        <v>46700</v>
      </c>
      <c r="BV38" s="16">
        <f t="shared" si="23"/>
        <v>46700</v>
      </c>
      <c r="BW38" s="17">
        <f t="shared" si="142"/>
        <v>20860</v>
      </c>
      <c r="BX38" s="17">
        <f t="shared" si="24"/>
        <v>10451</v>
      </c>
      <c r="BY38" s="17">
        <f t="shared" si="143"/>
        <v>0</v>
      </c>
      <c r="BZ38" s="17">
        <f t="shared" si="25"/>
        <v>0</v>
      </c>
      <c r="CA38" s="1">
        <f t="shared" si="144"/>
        <v>15389</v>
      </c>
      <c r="CB38">
        <f t="shared" si="27"/>
        <v>42182.5</v>
      </c>
      <c r="CC38">
        <f t="shared" si="99"/>
        <v>19778.7</v>
      </c>
      <c r="CD38">
        <f t="shared" si="100"/>
        <v>21380</v>
      </c>
      <c r="CE38">
        <f t="shared" si="101"/>
        <v>1023.8</v>
      </c>
    </row>
    <row r="39" spans="1:83" ht="32.4" customHeight="1" thickBot="1">
      <c r="A39" s="4"/>
      <c r="B39" s="194" t="s">
        <v>73</v>
      </c>
      <c r="C39" s="177">
        <f>SUM(C9:C38)</f>
        <v>157250.59999999995</v>
      </c>
      <c r="D39" s="178">
        <f>SUM(D9:D38)</f>
        <v>157668.07999999993</v>
      </c>
      <c r="E39" s="179">
        <f t="shared" si="126"/>
        <v>2.6548706332438893E-3</v>
      </c>
      <c r="F39" s="180">
        <f t="shared" si="127"/>
        <v>1561688.4</v>
      </c>
      <c r="G39" s="181">
        <f t="shared" si="128"/>
        <v>1471630.5</v>
      </c>
      <c r="H39" s="182">
        <f t="shared" si="129"/>
        <v>-5.7667009628809378E-2</v>
      </c>
      <c r="I39" s="183">
        <f t="shared" si="130"/>
        <v>3240648.48</v>
      </c>
      <c r="J39" s="184">
        <f t="shared" si="131"/>
        <v>0.11839654029071438</v>
      </c>
      <c r="K39" s="185">
        <f t="shared" si="132"/>
        <v>3238565.8589999997</v>
      </c>
      <c r="L39" s="186">
        <f t="shared" si="133"/>
        <v>0.10026682380270553</v>
      </c>
      <c r="M39" s="187">
        <f t="shared" si="134"/>
        <v>972433.6889999999</v>
      </c>
      <c r="N39" s="188">
        <f t="shared" si="135"/>
        <v>6.8970566262637079E-3</v>
      </c>
      <c r="O39" s="189">
        <f>BX39</f>
        <v>178908.9</v>
      </c>
      <c r="P39" s="190">
        <f t="shared" si="137"/>
        <v>0</v>
      </c>
      <c r="Q39" s="191">
        <f t="shared" si="138"/>
        <v>-1</v>
      </c>
      <c r="R39" s="189">
        <f>SUM(R7:R38)</f>
        <v>74256.7</v>
      </c>
      <c r="S39" s="202">
        <f>BF39+BL39</f>
        <v>2012966.57</v>
      </c>
      <c r="T39" s="186">
        <f t="shared" si="139"/>
        <v>1.805532230706941</v>
      </c>
      <c r="U39" s="192">
        <f t="shared" si="140"/>
        <v>0.99935734436707546</v>
      </c>
      <c r="V39" s="193">
        <f t="shared" si="141"/>
        <v>0.30007379541516949</v>
      </c>
      <c r="W39" s="86"/>
      <c r="Y39" s="7">
        <f t="shared" ref="Y39:AD39" si="145">SUM(Y7:Y38)</f>
        <v>625434.69999999995</v>
      </c>
      <c r="Z39" s="7">
        <f t="shared" si="145"/>
        <v>936253.69999999984</v>
      </c>
      <c r="AA39" s="7">
        <f t="shared" si="145"/>
        <v>1561688.4</v>
      </c>
      <c r="AB39" s="7">
        <f t="shared" si="145"/>
        <v>584519.80000000005</v>
      </c>
      <c r="AC39" s="7">
        <f t="shared" si="145"/>
        <v>887110.69999999984</v>
      </c>
      <c r="AD39" s="7">
        <f t="shared" si="145"/>
        <v>1471630.4999999998</v>
      </c>
      <c r="AE39" s="7">
        <f t="shared" si="42"/>
        <v>-90057.90000000014</v>
      </c>
      <c r="AF39" s="8">
        <f t="shared" si="43"/>
        <v>-5.766700962880953E-2</v>
      </c>
      <c r="AH39" s="7">
        <f>SUM(AH7:AH38)</f>
        <v>61179.399999999994</v>
      </c>
      <c r="AI39" s="7">
        <f>SUM(AI7:AI38)</f>
        <v>61433.220000000008</v>
      </c>
      <c r="AJ39">
        <f t="shared" si="44"/>
        <v>253.82000000001426</v>
      </c>
      <c r="AK39" s="7">
        <f>SUM(AK7:AK38)</f>
        <v>98407.000000000015</v>
      </c>
      <c r="AL39" s="7">
        <f>SUM(AL7:AL38)</f>
        <v>98603.459999999992</v>
      </c>
      <c r="AM39" s="12">
        <f t="shared" si="45"/>
        <v>196.4599999999773</v>
      </c>
      <c r="AN39" s="7">
        <f>SUM(AN7:AN38)</f>
        <v>159586.39999999997</v>
      </c>
      <c r="AO39" s="7">
        <f>SUM(AO7:AO38)</f>
        <v>160036.67999999996</v>
      </c>
      <c r="AP39">
        <f t="shared" si="47"/>
        <v>450.27999999999884</v>
      </c>
      <c r="AQ39" s="13">
        <f t="shared" si="48"/>
        <v>0.282154369043978</v>
      </c>
      <c r="AS39">
        <f>SUM(AS7:AS38)</f>
        <v>1245468.7000000002</v>
      </c>
      <c r="AT39">
        <f>SUM(AT7:AT38)</f>
        <v>1402448.3499999999</v>
      </c>
      <c r="AU39">
        <f>SUM(AU7:AU38)</f>
        <v>1652115.8000000003</v>
      </c>
      <c r="AV39">
        <f>SUM(AV7:AV38)</f>
        <v>1838200.1300000001</v>
      </c>
      <c r="AW39">
        <f t="shared" si="49"/>
        <v>2897584.5000000005</v>
      </c>
      <c r="AX39">
        <f t="shared" si="49"/>
        <v>3240648.48</v>
      </c>
      <c r="AY39" s="15">
        <f t="shared" si="50"/>
        <v>0.11839654029071438</v>
      </c>
      <c r="BA39" s="11">
        <f t="shared" ref="BA39:BT39" si="146">SUM(BA7:BA38)</f>
        <v>1364343.8800000001</v>
      </c>
      <c r="BB39" s="11">
        <f t="shared" si="146"/>
        <v>394703.76</v>
      </c>
      <c r="BC39" s="11">
        <f t="shared" si="146"/>
        <v>70751.5</v>
      </c>
      <c r="BD39" s="11">
        <f t="shared" si="146"/>
        <v>0</v>
      </c>
      <c r="BE39" s="11">
        <f t="shared" si="146"/>
        <v>19582.7</v>
      </c>
      <c r="BF39" s="11">
        <f t="shared" si="146"/>
        <v>879305.91999999993</v>
      </c>
      <c r="BG39" s="172">
        <f t="shared" si="146"/>
        <v>1874221.9789999996</v>
      </c>
      <c r="BH39" s="11">
        <f t="shared" si="146"/>
        <v>577729.92899999989</v>
      </c>
      <c r="BI39" s="11">
        <f t="shared" si="146"/>
        <v>108157.40000000004</v>
      </c>
      <c r="BJ39" s="11">
        <f t="shared" si="146"/>
        <v>0</v>
      </c>
      <c r="BK39" s="11">
        <f t="shared" si="146"/>
        <v>54674</v>
      </c>
      <c r="BL39" s="11">
        <f t="shared" si="146"/>
        <v>1133660.6500000001</v>
      </c>
      <c r="BM39" s="11">
        <f t="shared" si="146"/>
        <v>1287903.2000000002</v>
      </c>
      <c r="BN39" s="10">
        <f t="shared" si="146"/>
        <v>398612.29999999993</v>
      </c>
      <c r="BO39" s="10">
        <f t="shared" si="146"/>
        <v>250145.3</v>
      </c>
      <c r="BP39" s="10">
        <f t="shared" si="146"/>
        <v>398134.39999999997</v>
      </c>
      <c r="BQ39" s="11">
        <f t="shared" si="146"/>
        <v>1655533.6</v>
      </c>
      <c r="BR39" s="11">
        <f t="shared" si="146"/>
        <v>567160.4</v>
      </c>
      <c r="BS39" s="11">
        <f t="shared" si="146"/>
        <v>416795.89999999997</v>
      </c>
      <c r="BT39" s="11">
        <f t="shared" si="146"/>
        <v>319364.59999999992</v>
      </c>
      <c r="BU39">
        <f t="shared" si="124"/>
        <v>3238565.8589999997</v>
      </c>
      <c r="BV39" s="16">
        <f t="shared" si="23"/>
        <v>3238565.8589999997</v>
      </c>
      <c r="BW39" s="10">
        <f t="shared" ref="BW39:CE39" si="147">SUM(BW7:BW38)</f>
        <v>972433.68900000001</v>
      </c>
      <c r="BX39" s="10">
        <f t="shared" si="147"/>
        <v>178908.9</v>
      </c>
      <c r="BY39" s="10">
        <f t="shared" si="147"/>
        <v>0</v>
      </c>
      <c r="BZ39" s="10">
        <f t="shared" si="147"/>
        <v>74256.7</v>
      </c>
      <c r="CA39" s="10">
        <f t="shared" si="147"/>
        <v>2012966.5700000003</v>
      </c>
      <c r="CB39">
        <f t="shared" si="147"/>
        <v>2943436.8000000003</v>
      </c>
      <c r="CC39">
        <f t="shared" si="147"/>
        <v>965772.7000000003</v>
      </c>
      <c r="CD39">
        <f t="shared" si="147"/>
        <v>666941.20000000007</v>
      </c>
      <c r="CE39">
        <f t="shared" si="147"/>
        <v>717499.00000000023</v>
      </c>
    </row>
    <row r="40" spans="1:83" ht="13.8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83" ht="23.4" customHeight="1">
      <c r="B41" s="174" t="s">
        <v>85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0"/>
      <c r="Q41" s="170"/>
      <c r="AA41">
        <f>Y39+Z39</f>
        <v>1561688.4</v>
      </c>
      <c r="AD41">
        <f>AB39+AC39</f>
        <v>1471630.5</v>
      </c>
      <c r="AW41">
        <f>SUM(AW7:AW38)</f>
        <v>2897584.5</v>
      </c>
      <c r="AX41">
        <f>SUM(AX7:AX38)</f>
        <v>3240648.4799999995</v>
      </c>
      <c r="BA41">
        <f>BB39+BC39+BF39+BE39</f>
        <v>1364343.88</v>
      </c>
      <c r="BG41">
        <f>BH39+BI39+BK39+BL39</f>
        <v>1874221.9790000001</v>
      </c>
      <c r="BM41">
        <f>BN39+BO39+BP39</f>
        <v>1046891.9999999998</v>
      </c>
      <c r="BQ41">
        <f>BR39+BS39+BT39</f>
        <v>1303320.8999999999</v>
      </c>
      <c r="BV41">
        <f>SUM(BV7:BV38)</f>
        <v>3238565.8590000002</v>
      </c>
      <c r="CB41">
        <f>BM39+BQ39</f>
        <v>2943436.8000000003</v>
      </c>
    </row>
    <row r="43" spans="1:83">
      <c r="BV43">
        <f>BW39+BX39+BZ39+CA39</f>
        <v>3238565.8590000002</v>
      </c>
    </row>
    <row r="44" spans="1:83">
      <c r="K44" s="173"/>
    </row>
  </sheetData>
  <mergeCells count="52">
    <mergeCell ref="A1:V1"/>
    <mergeCell ref="A2:V2"/>
    <mergeCell ref="A3:A6"/>
    <mergeCell ref="AF4:AF6"/>
    <mergeCell ref="U3:V4"/>
    <mergeCell ref="U5:U6"/>
    <mergeCell ref="V5:V6"/>
    <mergeCell ref="AE5:AE6"/>
    <mergeCell ref="Y4:AD4"/>
    <mergeCell ref="Y5:AA5"/>
    <mergeCell ref="AB5:AD5"/>
    <mergeCell ref="M4:T4"/>
    <mergeCell ref="K3:T3"/>
    <mergeCell ref="BV5:CA5"/>
    <mergeCell ref="CB5:CE5"/>
    <mergeCell ref="H4:H6"/>
    <mergeCell ref="I4:I6"/>
    <mergeCell ref="BU5:BU6"/>
    <mergeCell ref="M5:M6"/>
    <mergeCell ref="Q5:Q6"/>
    <mergeCell ref="T5:T6"/>
    <mergeCell ref="L4:L6"/>
    <mergeCell ref="N5:N6"/>
    <mergeCell ref="AY3:AY6"/>
    <mergeCell ref="AS4:AT4"/>
    <mergeCell ref="AU4:AV4"/>
    <mergeCell ref="AW4:AX4"/>
    <mergeCell ref="BM5:BP5"/>
    <mergeCell ref="AS3:AX3"/>
    <mergeCell ref="BQ5:BT5"/>
    <mergeCell ref="BM4:BT4"/>
    <mergeCell ref="BG5:BL5"/>
    <mergeCell ref="AK4:AM4"/>
    <mergeCell ref="AN4:AQ4"/>
    <mergeCell ref="BA5:BF5"/>
    <mergeCell ref="BA4:BL4"/>
    <mergeCell ref="AH4:AJ4"/>
    <mergeCell ref="S5:S6"/>
    <mergeCell ref="K4:K6"/>
    <mergeCell ref="P5:P6"/>
    <mergeCell ref="B3:B6"/>
    <mergeCell ref="C3:E3"/>
    <mergeCell ref="C4:D5"/>
    <mergeCell ref="I3:J3"/>
    <mergeCell ref="E4:E6"/>
    <mergeCell ref="F4:G4"/>
    <mergeCell ref="F5:G5"/>
    <mergeCell ref="J4:J6"/>
    <mergeCell ref="F3:H3"/>
    <mergeCell ref="O5:O6"/>
    <mergeCell ref="R5:R6"/>
    <mergeCell ref="AH3:AQ3"/>
  </mergeCells>
  <phoneticPr fontId="3" type="noConversion"/>
  <pageMargins left="0.19685039370078741" right="0.19685039370078741" top="0.98425196850393704" bottom="0.39370078740157483" header="0.51181102362204722" footer="0.51181102362204722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user</cp:lastModifiedBy>
  <cp:lastPrinted>2017-03-15T09:28:39Z</cp:lastPrinted>
  <dcterms:created xsi:type="dcterms:W3CDTF">2012-02-13T15:26:14Z</dcterms:created>
  <dcterms:modified xsi:type="dcterms:W3CDTF">2017-03-16T08:37:39Z</dcterms:modified>
</cp:coreProperties>
</file>