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" windowWidth="15192" windowHeight="9432"/>
  </bookViews>
  <sheets>
    <sheet name="Лист4" sheetId="4" r:id="rId1"/>
  </sheets>
  <calcPr calcId="125725" iterateDelta="1E-4"/>
</workbook>
</file>

<file path=xl/calcChain.xml><?xml version="1.0" encoding="utf-8"?>
<calcChain xmlns="http://schemas.openxmlformats.org/spreadsheetml/2006/main">
  <c r="CE38" i="4"/>
  <c r="CE37"/>
  <c r="CE36"/>
  <c r="CE35"/>
  <c r="CE34"/>
  <c r="CE33"/>
  <c r="CE32"/>
  <c r="CE31"/>
  <c r="CE30"/>
  <c r="CE29"/>
  <c r="CE28"/>
  <c r="CE26"/>
  <c r="CE25"/>
  <c r="CE24"/>
  <c r="CE23"/>
  <c r="CE22"/>
  <c r="CE21"/>
  <c r="CE20"/>
  <c r="CE19"/>
  <c r="CE18"/>
  <c r="CE17"/>
  <c r="CE16"/>
  <c r="CE15"/>
  <c r="R27"/>
  <c r="C15"/>
  <c r="D15"/>
  <c r="E15" s="1"/>
  <c r="F15"/>
  <c r="G15"/>
  <c r="H15"/>
  <c r="I15"/>
  <c r="J15" s="1"/>
  <c r="K15"/>
  <c r="L15"/>
  <c r="M15"/>
  <c r="N15" s="1"/>
  <c r="O15"/>
  <c r="P15"/>
  <c r="Q15"/>
  <c r="S15"/>
  <c r="T15"/>
  <c r="U15"/>
  <c r="V15"/>
  <c r="C16"/>
  <c r="D16"/>
  <c r="E16"/>
  <c r="F16"/>
  <c r="G16"/>
  <c r="H16" s="1"/>
  <c r="I16"/>
  <c r="J16" s="1"/>
  <c r="K16"/>
  <c r="L16" s="1"/>
  <c r="M16"/>
  <c r="N16" s="1"/>
  <c r="O16"/>
  <c r="P16"/>
  <c r="Q16"/>
  <c r="S16"/>
  <c r="T16"/>
  <c r="V16"/>
  <c r="C17"/>
  <c r="D17"/>
  <c r="E17" s="1"/>
  <c r="F17"/>
  <c r="G17"/>
  <c r="H17" s="1"/>
  <c r="I17"/>
  <c r="J17"/>
  <c r="K17"/>
  <c r="L17" s="1"/>
  <c r="M17"/>
  <c r="N17"/>
  <c r="O17"/>
  <c r="P17"/>
  <c r="Q17"/>
  <c r="S17"/>
  <c r="T17"/>
  <c r="V17"/>
  <c r="C18"/>
  <c r="D18"/>
  <c r="E18" s="1"/>
  <c r="F18"/>
  <c r="G18"/>
  <c r="H18" s="1"/>
  <c r="I18"/>
  <c r="J18" s="1"/>
  <c r="K18"/>
  <c r="L18" s="1"/>
  <c r="M18"/>
  <c r="N18" s="1"/>
  <c r="O18"/>
  <c r="P18"/>
  <c r="Q18"/>
  <c r="S18"/>
  <c r="T18"/>
  <c r="V18"/>
  <c r="C19"/>
  <c r="D19"/>
  <c r="E19" s="1"/>
  <c r="F19"/>
  <c r="G19"/>
  <c r="H19"/>
  <c r="I19"/>
  <c r="J19" s="1"/>
  <c r="K19"/>
  <c r="L19"/>
  <c r="M19"/>
  <c r="N19" s="1"/>
  <c r="O19"/>
  <c r="P19"/>
  <c r="Q19"/>
  <c r="S19"/>
  <c r="T19"/>
  <c r="U19"/>
  <c r="V19"/>
  <c r="C20"/>
  <c r="D20"/>
  <c r="E20"/>
  <c r="F20"/>
  <c r="G20"/>
  <c r="H20" s="1"/>
  <c r="I20"/>
  <c r="J20" s="1"/>
  <c r="K20"/>
  <c r="L20" s="1"/>
  <c r="M20"/>
  <c r="N20" s="1"/>
  <c r="O20"/>
  <c r="P20"/>
  <c r="Q20"/>
  <c r="S20"/>
  <c r="T20"/>
  <c r="V20"/>
  <c r="C21"/>
  <c r="D21"/>
  <c r="E21" s="1"/>
  <c r="F21"/>
  <c r="G21"/>
  <c r="H21" s="1"/>
  <c r="I21"/>
  <c r="J21"/>
  <c r="K21"/>
  <c r="L21" s="1"/>
  <c r="M21"/>
  <c r="N21"/>
  <c r="O21"/>
  <c r="P21"/>
  <c r="Q21"/>
  <c r="S21"/>
  <c r="T21"/>
  <c r="V21"/>
  <c r="C22"/>
  <c r="D22"/>
  <c r="E22" s="1"/>
  <c r="F22"/>
  <c r="G22"/>
  <c r="H22" s="1"/>
  <c r="I22"/>
  <c r="J22" s="1"/>
  <c r="K22"/>
  <c r="L22" s="1"/>
  <c r="M22"/>
  <c r="N22" s="1"/>
  <c r="O22"/>
  <c r="P22"/>
  <c r="Q22"/>
  <c r="S22"/>
  <c r="T22"/>
  <c r="V22"/>
  <c r="C23"/>
  <c r="D23"/>
  <c r="E23" s="1"/>
  <c r="F23"/>
  <c r="G23"/>
  <c r="H23"/>
  <c r="I23"/>
  <c r="J23" s="1"/>
  <c r="K23"/>
  <c r="L23"/>
  <c r="M23"/>
  <c r="N23" s="1"/>
  <c r="O23"/>
  <c r="P23"/>
  <c r="Q23"/>
  <c r="S23"/>
  <c r="T23"/>
  <c r="U23"/>
  <c r="V23"/>
  <c r="C24"/>
  <c r="D24"/>
  <c r="E24"/>
  <c r="F24"/>
  <c r="G24"/>
  <c r="H24" s="1"/>
  <c r="I24"/>
  <c r="U24" s="1"/>
  <c r="K24"/>
  <c r="L24" s="1"/>
  <c r="M24"/>
  <c r="V24" s="1"/>
  <c r="O24"/>
  <c r="P24"/>
  <c r="Q24"/>
  <c r="S24"/>
  <c r="C25"/>
  <c r="D25"/>
  <c r="E25" s="1"/>
  <c r="F25"/>
  <c r="G25"/>
  <c r="H25" s="1"/>
  <c r="I25"/>
  <c r="J25" s="1"/>
  <c r="K25"/>
  <c r="L25" s="1"/>
  <c r="M25"/>
  <c r="N25" s="1"/>
  <c r="O25"/>
  <c r="P25"/>
  <c r="Q25"/>
  <c r="S25"/>
  <c r="T25"/>
  <c r="V25"/>
  <c r="C26"/>
  <c r="D26"/>
  <c r="E26" s="1"/>
  <c r="F26"/>
  <c r="G26"/>
  <c r="H26"/>
  <c r="I26"/>
  <c r="J26" s="1"/>
  <c r="K26"/>
  <c r="L26"/>
  <c r="M26"/>
  <c r="N26" s="1"/>
  <c r="O26"/>
  <c r="P26"/>
  <c r="Q26"/>
  <c r="S26"/>
  <c r="T26"/>
  <c r="U26"/>
  <c r="V26"/>
  <c r="C27"/>
  <c r="D27"/>
  <c r="E27"/>
  <c r="F27"/>
  <c r="G27"/>
  <c r="H27" s="1"/>
  <c r="I27"/>
  <c r="J27" s="1"/>
  <c r="K27"/>
  <c r="L27" s="1"/>
  <c r="M27"/>
  <c r="N27" s="1"/>
  <c r="O27"/>
  <c r="P27"/>
  <c r="Q27"/>
  <c r="S27"/>
  <c r="V27"/>
  <c r="C28"/>
  <c r="D28"/>
  <c r="E28" s="1"/>
  <c r="F28"/>
  <c r="G28"/>
  <c r="H28" s="1"/>
  <c r="I28"/>
  <c r="J28"/>
  <c r="K28"/>
  <c r="L28" s="1"/>
  <c r="M28"/>
  <c r="N28"/>
  <c r="O28"/>
  <c r="P28"/>
  <c r="Q28"/>
  <c r="S28"/>
  <c r="T28"/>
  <c r="V28"/>
  <c r="C29"/>
  <c r="D29"/>
  <c r="E29" s="1"/>
  <c r="F29"/>
  <c r="G29"/>
  <c r="H29" s="1"/>
  <c r="I29"/>
  <c r="J29" s="1"/>
  <c r="K29"/>
  <c r="U29" s="1"/>
  <c r="M29"/>
  <c r="N29" s="1"/>
  <c r="O29"/>
  <c r="P29"/>
  <c r="Q29"/>
  <c r="S29"/>
  <c r="T29"/>
  <c r="V29"/>
  <c r="C31"/>
  <c r="D31"/>
  <c r="E31" s="1"/>
  <c r="F31"/>
  <c r="G31"/>
  <c r="H31"/>
  <c r="I31"/>
  <c r="J31" s="1"/>
  <c r="K31"/>
  <c r="L31"/>
  <c r="M31"/>
  <c r="N31" s="1"/>
  <c r="O31"/>
  <c r="P31"/>
  <c r="Q31"/>
  <c r="S31"/>
  <c r="T31"/>
  <c r="U31"/>
  <c r="V31"/>
  <c r="C32"/>
  <c r="D32"/>
  <c r="E32"/>
  <c r="F32"/>
  <c r="G32"/>
  <c r="H32" s="1"/>
  <c r="I32"/>
  <c r="J32" s="1"/>
  <c r="K32"/>
  <c r="L32" s="1"/>
  <c r="M32"/>
  <c r="N32" s="1"/>
  <c r="O32"/>
  <c r="P32"/>
  <c r="Q32"/>
  <c r="S32"/>
  <c r="T32"/>
  <c r="V32"/>
  <c r="C33"/>
  <c r="D33"/>
  <c r="E33" s="1"/>
  <c r="F33"/>
  <c r="G33"/>
  <c r="H33" s="1"/>
  <c r="I33"/>
  <c r="J33"/>
  <c r="K33"/>
  <c r="L33" s="1"/>
  <c r="M33"/>
  <c r="N33"/>
  <c r="O33"/>
  <c r="P33"/>
  <c r="Q33"/>
  <c r="S33"/>
  <c r="T33"/>
  <c r="V33"/>
  <c r="BB27"/>
  <c r="AV25"/>
  <c r="AT25"/>
  <c r="BR21"/>
  <c r="AS25"/>
  <c r="L29" l="1"/>
  <c r="U25"/>
  <c r="N24"/>
  <c r="U22"/>
  <c r="U18"/>
  <c r="U33"/>
  <c r="U32"/>
  <c r="U27"/>
  <c r="U20"/>
  <c r="U16"/>
  <c r="J24"/>
  <c r="U28"/>
  <c r="U21"/>
  <c r="U17"/>
  <c r="BP38"/>
  <c r="BP37"/>
  <c r="BP36"/>
  <c r="BP35"/>
  <c r="BP34"/>
  <c r="BP33"/>
  <c r="BP32"/>
  <c r="BP3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7"/>
  <c r="BK16"/>
  <c r="BK15"/>
  <c r="BK14"/>
  <c r="BK13"/>
  <c r="BK12"/>
  <c r="BK11"/>
  <c r="BK10"/>
  <c r="BK9"/>
  <c r="BK8"/>
  <c r="BK7"/>
  <c r="BM39"/>
  <c r="BN39"/>
  <c r="AU39"/>
  <c r="AS39"/>
  <c r="AK39"/>
  <c r="AH39"/>
  <c r="Z39"/>
  <c r="Y39"/>
  <c r="CC14" l="1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6"/>
  <c r="BA15"/>
  <c r="BA14"/>
  <c r="BA13"/>
  <c r="BA12"/>
  <c r="BA11"/>
  <c r="BA10"/>
  <c r="BA9"/>
  <c r="BA8"/>
  <c r="BA7"/>
  <c r="BF18"/>
  <c r="BF17"/>
  <c r="BF16"/>
  <c r="BF15"/>
  <c r="BF14"/>
  <c r="BF13"/>
  <c r="BF12"/>
  <c r="BF11"/>
  <c r="BF10"/>
  <c r="BF9"/>
  <c r="BF8"/>
  <c r="BF7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A17"/>
  <c r="BF19" l="1"/>
  <c r="Q38" l="1"/>
  <c r="Q37"/>
  <c r="Q36"/>
  <c r="Q35"/>
  <c r="Q34"/>
  <c r="Q14"/>
  <c r="Q13"/>
  <c r="Q12"/>
  <c r="Q11"/>
  <c r="Q10"/>
  <c r="Q9"/>
  <c r="Q7"/>
  <c r="CD38"/>
  <c r="P38" s="1"/>
  <c r="CD37"/>
  <c r="P37" s="1"/>
  <c r="CD36"/>
  <c r="P36" s="1"/>
  <c r="CD34"/>
  <c r="P34" s="1"/>
  <c r="CD33"/>
  <c r="CD32"/>
  <c r="CD31"/>
  <c r="CD30"/>
  <c r="CD29"/>
  <c r="CD28"/>
  <c r="CD26"/>
  <c r="CD25"/>
  <c r="CD24"/>
  <c r="CD23"/>
  <c r="CD22"/>
  <c r="CD21"/>
  <c r="CD20"/>
  <c r="CD19"/>
  <c r="CD18"/>
  <c r="CD17"/>
  <c r="CD16"/>
  <c r="CD15"/>
  <c r="CD14"/>
  <c r="P14" s="1"/>
  <c r="CD13"/>
  <c r="P13" s="1"/>
  <c r="CD12"/>
  <c r="P12" s="1"/>
  <c r="CD11"/>
  <c r="P11" s="1"/>
  <c r="CD10"/>
  <c r="P10" s="1"/>
  <c r="CD9"/>
  <c r="P9" s="1"/>
  <c r="CD8"/>
  <c r="CD7"/>
  <c r="P7" s="1"/>
  <c r="CE27"/>
  <c r="CE14"/>
  <c r="R14" s="1"/>
  <c r="CE13"/>
  <c r="CE12"/>
  <c r="R12" s="1"/>
  <c r="CE11"/>
  <c r="CE10"/>
  <c r="CE9"/>
  <c r="R9" s="1"/>
  <c r="CE8"/>
  <c r="CE7"/>
  <c r="CD35"/>
  <c r="P35" s="1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D33"/>
  <c r="Q39" l="1"/>
  <c r="CE39"/>
  <c r="CD27"/>
  <c r="BI39"/>
  <c r="BD39"/>
  <c r="O37"/>
  <c r="O36"/>
  <c r="O34"/>
  <c r="O14"/>
  <c r="O13"/>
  <c r="O12"/>
  <c r="O11"/>
  <c r="O10"/>
  <c r="O9"/>
  <c r="O7"/>
  <c r="CD39" l="1"/>
  <c r="R39"/>
  <c r="O38" l="1"/>
  <c r="BC39" l="1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Z8"/>
  <c r="BZ7"/>
  <c r="BX38"/>
  <c r="BX37"/>
  <c r="BX36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35" l="1"/>
  <c r="BX39" s="1"/>
  <c r="O39" s="1"/>
  <c r="BH39"/>
  <c r="P39" s="1"/>
  <c r="O35"/>
  <c r="BZ39"/>
  <c r="CF22"/>
  <c r="CC22"/>
  <c r="CA22"/>
  <c r="BY22"/>
  <c r="BW22"/>
  <c r="CB22"/>
  <c r="AX22"/>
  <c r="AW22"/>
  <c r="AO22"/>
  <c r="AN22"/>
  <c r="AM22"/>
  <c r="AJ22"/>
  <c r="AD22"/>
  <c r="CF15"/>
  <c r="CC15"/>
  <c r="CA15"/>
  <c r="BY15"/>
  <c r="BW15"/>
  <c r="CB15"/>
  <c r="AX15"/>
  <c r="AW15"/>
  <c r="AO15"/>
  <c r="AN15"/>
  <c r="AM15"/>
  <c r="AJ15"/>
  <c r="AD15"/>
  <c r="C7"/>
  <c r="C9"/>
  <c r="C10"/>
  <c r="C11"/>
  <c r="BV22" l="1"/>
  <c r="BV15"/>
  <c r="AP15"/>
  <c r="AQ15" s="1"/>
  <c r="AE22"/>
  <c r="AF22" s="1"/>
  <c r="AE15"/>
  <c r="AF15" s="1"/>
  <c r="BU15"/>
  <c r="AY22"/>
  <c r="AY15"/>
  <c r="AP22"/>
  <c r="AQ22" s="1"/>
  <c r="BU22"/>
  <c r="AD38" l="1"/>
  <c r="BT39" l="1"/>
  <c r="BQ39"/>
  <c r="AE33"/>
  <c r="BP41" l="1"/>
  <c r="BP39"/>
  <c r="AA39"/>
  <c r="BO39"/>
  <c r="BL39"/>
  <c r="BJ39"/>
  <c r="BG39"/>
  <c r="BU34"/>
  <c r="BE39"/>
  <c r="BB39"/>
  <c r="AV39"/>
  <c r="AT39"/>
  <c r="AL39"/>
  <c r="AI39"/>
  <c r="AC39"/>
  <c r="AB39"/>
  <c r="BU11"/>
  <c r="BW35"/>
  <c r="CB34"/>
  <c r="CB23"/>
  <c r="CF34"/>
  <c r="T34" s="1"/>
  <c r="CC34"/>
  <c r="CA34"/>
  <c r="BY34"/>
  <c r="BW34"/>
  <c r="CF23"/>
  <c r="CC23"/>
  <c r="CA23"/>
  <c r="BY23"/>
  <c r="BW23"/>
  <c r="CF11"/>
  <c r="T11" s="1"/>
  <c r="CC11"/>
  <c r="CA11"/>
  <c r="BY11"/>
  <c r="BW11"/>
  <c r="CB11"/>
  <c r="CF7"/>
  <c r="T7" s="1"/>
  <c r="CC7"/>
  <c r="CA7"/>
  <c r="BY7"/>
  <c r="BW7"/>
  <c r="CB7"/>
  <c r="BV23" l="1"/>
  <c r="BV7"/>
  <c r="BV11"/>
  <c r="BV34"/>
  <c r="BF41"/>
  <c r="BA41"/>
  <c r="BK41"/>
  <c r="BU23"/>
  <c r="AA41"/>
  <c r="AD41"/>
  <c r="BU7"/>
  <c r="CF29" l="1"/>
  <c r="CC29"/>
  <c r="CA29"/>
  <c r="BY29"/>
  <c r="BW29"/>
  <c r="AX29"/>
  <c r="AW29"/>
  <c r="AO29"/>
  <c r="AN29"/>
  <c r="AM29"/>
  <c r="AJ29"/>
  <c r="AD29"/>
  <c r="CF25"/>
  <c r="CC25"/>
  <c r="CA25"/>
  <c r="BY25"/>
  <c r="BW25"/>
  <c r="AX25"/>
  <c r="AW25"/>
  <c r="AO25"/>
  <c r="AN25"/>
  <c r="AM25"/>
  <c r="AJ25"/>
  <c r="AD25"/>
  <c r="CF30"/>
  <c r="CC30"/>
  <c r="CA30"/>
  <c r="BY30"/>
  <c r="BW30"/>
  <c r="AX30"/>
  <c r="AW30"/>
  <c r="AO30"/>
  <c r="AN30"/>
  <c r="AM30"/>
  <c r="AJ30"/>
  <c r="AD30"/>
  <c r="CF21"/>
  <c r="CC21"/>
  <c r="CA21"/>
  <c r="BY21"/>
  <c r="BW21"/>
  <c r="AX21"/>
  <c r="AW21"/>
  <c r="AO21"/>
  <c r="AN21"/>
  <c r="AM21"/>
  <c r="AJ21"/>
  <c r="AD21"/>
  <c r="CF20"/>
  <c r="CC20"/>
  <c r="CA20"/>
  <c r="BY20"/>
  <c r="BW20"/>
  <c r="AX20"/>
  <c r="AW20"/>
  <c r="AO20"/>
  <c r="AN20"/>
  <c r="AM20"/>
  <c r="AJ20"/>
  <c r="AD20"/>
  <c r="CF19"/>
  <c r="CC19"/>
  <c r="CA19"/>
  <c r="BY19"/>
  <c r="BW19"/>
  <c r="AX19"/>
  <c r="AW19"/>
  <c r="AO19"/>
  <c r="AN19"/>
  <c r="AM19"/>
  <c r="AJ19"/>
  <c r="AD19"/>
  <c r="CF18"/>
  <c r="CC18"/>
  <c r="CA18"/>
  <c r="BY18"/>
  <c r="BW18"/>
  <c r="AX18"/>
  <c r="AW18"/>
  <c r="AO18"/>
  <c r="AN18"/>
  <c r="AM18"/>
  <c r="AJ18"/>
  <c r="AD18"/>
  <c r="CF17"/>
  <c r="CC17"/>
  <c r="CA17"/>
  <c r="BY17"/>
  <c r="BW17"/>
  <c r="AX17"/>
  <c r="AW17"/>
  <c r="AO17"/>
  <c r="AN17"/>
  <c r="AJ17"/>
  <c r="AD17"/>
  <c r="CF16"/>
  <c r="CC16"/>
  <c r="CA16"/>
  <c r="BY16"/>
  <c r="BW16"/>
  <c r="AX16"/>
  <c r="AW16"/>
  <c r="AO16"/>
  <c r="AN16"/>
  <c r="AM16"/>
  <c r="AJ16"/>
  <c r="AD16"/>
  <c r="AX11"/>
  <c r="AW11"/>
  <c r="AO11"/>
  <c r="AN11"/>
  <c r="AM11"/>
  <c r="AJ11"/>
  <c r="AD11"/>
  <c r="S11"/>
  <c r="M11"/>
  <c r="N11" s="1"/>
  <c r="K11"/>
  <c r="I11"/>
  <c r="G11"/>
  <c r="F11"/>
  <c r="D11"/>
  <c r="AX23"/>
  <c r="AW23"/>
  <c r="AO23"/>
  <c r="AN23"/>
  <c r="AM23"/>
  <c r="AJ23"/>
  <c r="AD23"/>
  <c r="AX7"/>
  <c r="AW7"/>
  <c r="AO7"/>
  <c r="AN7"/>
  <c r="AM7"/>
  <c r="AJ7"/>
  <c r="AD7"/>
  <c r="S7"/>
  <c r="M7"/>
  <c r="N7" s="1"/>
  <c r="K7"/>
  <c r="I7"/>
  <c r="G7"/>
  <c r="F7"/>
  <c r="D7"/>
  <c r="CF8"/>
  <c r="CC8"/>
  <c r="CA8"/>
  <c r="BY8"/>
  <c r="BW8"/>
  <c r="AX8"/>
  <c r="AW8"/>
  <c r="AO8"/>
  <c r="AN8"/>
  <c r="AM8"/>
  <c r="AJ8"/>
  <c r="AD8"/>
  <c r="AX34"/>
  <c r="AW34"/>
  <c r="AO34"/>
  <c r="AN34"/>
  <c r="AM34"/>
  <c r="AJ34"/>
  <c r="AD34"/>
  <c r="S34"/>
  <c r="M34"/>
  <c r="N34" s="1"/>
  <c r="K34"/>
  <c r="L34" s="1"/>
  <c r="I34"/>
  <c r="G34"/>
  <c r="F34"/>
  <c r="D34"/>
  <c r="C34"/>
  <c r="M35"/>
  <c r="BV17" l="1"/>
  <c r="BV16"/>
  <c r="BV21"/>
  <c r="BV29"/>
  <c r="BV8"/>
  <c r="BV25"/>
  <c r="BV18"/>
  <c r="BV20"/>
  <c r="BV30"/>
  <c r="BV19"/>
  <c r="CB18"/>
  <c r="AP25"/>
  <c r="AQ25" s="1"/>
  <c r="AE29"/>
  <c r="AF29" s="1"/>
  <c r="CB8"/>
  <c r="CB17"/>
  <c r="CB20"/>
  <c r="CB29"/>
  <c r="CB19"/>
  <c r="CB21"/>
  <c r="CB16"/>
  <c r="CB30"/>
  <c r="CB25"/>
  <c r="BU21"/>
  <c r="BU19"/>
  <c r="BU32"/>
  <c r="BU30"/>
  <c r="BU29"/>
  <c r="BU20"/>
  <c r="BU17"/>
  <c r="AY29"/>
  <c r="AE30"/>
  <c r="AF30" s="1"/>
  <c r="AP30"/>
  <c r="AQ30" s="1"/>
  <c r="AY25"/>
  <c r="AP18"/>
  <c r="AQ18" s="1"/>
  <c r="AP29"/>
  <c r="AQ29" s="1"/>
  <c r="BU25"/>
  <c r="AY19"/>
  <c r="AY30"/>
  <c r="AE25"/>
  <c r="AF25" s="1"/>
  <c r="AY21"/>
  <c r="AE20"/>
  <c r="AF20" s="1"/>
  <c r="AE19"/>
  <c r="AF19" s="1"/>
  <c r="AE21"/>
  <c r="AF21" s="1"/>
  <c r="AP21"/>
  <c r="AQ21" s="1"/>
  <c r="AP20"/>
  <c r="AQ20" s="1"/>
  <c r="AY20"/>
  <c r="AE18"/>
  <c r="AF18" s="1"/>
  <c r="AY18"/>
  <c r="AP19"/>
  <c r="AQ19" s="1"/>
  <c r="BU18"/>
  <c r="AY17"/>
  <c r="J11"/>
  <c r="AY16"/>
  <c r="AE11"/>
  <c r="AF11" s="1"/>
  <c r="AP11"/>
  <c r="AQ11" s="1"/>
  <c r="AE16"/>
  <c r="AF16" s="1"/>
  <c r="AE17"/>
  <c r="AF17" s="1"/>
  <c r="AE23"/>
  <c r="AF23" s="1"/>
  <c r="AP17"/>
  <c r="AQ17" s="1"/>
  <c r="BU16"/>
  <c r="H11"/>
  <c r="AP16"/>
  <c r="AQ16" s="1"/>
  <c r="AY11"/>
  <c r="V11"/>
  <c r="E11"/>
  <c r="U11"/>
  <c r="L11"/>
  <c r="AY23"/>
  <c r="AP23"/>
  <c r="AQ23" s="1"/>
  <c r="AP7"/>
  <c r="AQ7" s="1"/>
  <c r="V7"/>
  <c r="E7"/>
  <c r="U7"/>
  <c r="H7"/>
  <c r="J7"/>
  <c r="L7"/>
  <c r="AE7"/>
  <c r="AF7" s="1"/>
  <c r="E34"/>
  <c r="AY8"/>
  <c r="H34"/>
  <c r="AE34"/>
  <c r="AF34" s="1"/>
  <c r="AP8"/>
  <c r="AQ8" s="1"/>
  <c r="AY7"/>
  <c r="AE8"/>
  <c r="AF8" s="1"/>
  <c r="BU8"/>
  <c r="V34"/>
  <c r="AY34"/>
  <c r="J34"/>
  <c r="U34"/>
  <c r="AP34"/>
  <c r="AQ34" s="1"/>
  <c r="CF38"/>
  <c r="T38" s="1"/>
  <c r="CF37"/>
  <c r="T37" s="1"/>
  <c r="CF36"/>
  <c r="T36" s="1"/>
  <c r="CF35"/>
  <c r="T35" s="1"/>
  <c r="CF33"/>
  <c r="CF32"/>
  <c r="CF31"/>
  <c r="CF28"/>
  <c r="CF27"/>
  <c r="CF26"/>
  <c r="CF24"/>
  <c r="CF14"/>
  <c r="T14" s="1"/>
  <c r="CF13"/>
  <c r="T13" s="1"/>
  <c r="CF12"/>
  <c r="T12" s="1"/>
  <c r="CF10"/>
  <c r="T10" s="1"/>
  <c r="CF9"/>
  <c r="T9" s="1"/>
  <c r="CC38"/>
  <c r="CC37"/>
  <c r="CC36"/>
  <c r="CC35"/>
  <c r="N35" s="1"/>
  <c r="CC33"/>
  <c r="CC32"/>
  <c r="CC31"/>
  <c r="CC28"/>
  <c r="CC27"/>
  <c r="CC26"/>
  <c r="CC24"/>
  <c r="CC13"/>
  <c r="CC12"/>
  <c r="CC10"/>
  <c r="CC9"/>
  <c r="CA38"/>
  <c r="CA37"/>
  <c r="CA36"/>
  <c r="CA35"/>
  <c r="CA33"/>
  <c r="CA32"/>
  <c r="CA31"/>
  <c r="CA28"/>
  <c r="CA27"/>
  <c r="CA26"/>
  <c r="CA24"/>
  <c r="CA14"/>
  <c r="CA13"/>
  <c r="CA12"/>
  <c r="CA10"/>
  <c r="CA9"/>
  <c r="BY38"/>
  <c r="BY37"/>
  <c r="BY36"/>
  <c r="BY35"/>
  <c r="BV35" s="1"/>
  <c r="BY33"/>
  <c r="BY32"/>
  <c r="BY31"/>
  <c r="BY28"/>
  <c r="BY27"/>
  <c r="BY26"/>
  <c r="BY24"/>
  <c r="BY14"/>
  <c r="BY13"/>
  <c r="BY12"/>
  <c r="BY10"/>
  <c r="BY9"/>
  <c r="BW38"/>
  <c r="BV38" s="1"/>
  <c r="BW37"/>
  <c r="BV37" s="1"/>
  <c r="BW36"/>
  <c r="BV36" s="1"/>
  <c r="BW33"/>
  <c r="BW32"/>
  <c r="BW31"/>
  <c r="BW28"/>
  <c r="BW27"/>
  <c r="BW26"/>
  <c r="BW24"/>
  <c r="BW14"/>
  <c r="BW13"/>
  <c r="BW12"/>
  <c r="BW10"/>
  <c r="BW9"/>
  <c r="BV10" l="1"/>
  <c r="BV24"/>
  <c r="BV31"/>
  <c r="BV12"/>
  <c r="BV26"/>
  <c r="BV32"/>
  <c r="BV9"/>
  <c r="BV14"/>
  <c r="BV28"/>
  <c r="BV13"/>
  <c r="BV27"/>
  <c r="BV33"/>
  <c r="CF39"/>
  <c r="T39" s="1"/>
  <c r="CC39"/>
  <c r="BY39"/>
  <c r="CA39"/>
  <c r="BW39"/>
  <c r="BU35"/>
  <c r="BV39" l="1"/>
  <c r="BV43"/>
  <c r="BK39"/>
  <c r="CB41" s="1"/>
  <c r="CB36"/>
  <c r="CB33"/>
  <c r="CB31"/>
  <c r="CB24"/>
  <c r="CB9"/>
  <c r="CB38"/>
  <c r="CB27"/>
  <c r="CB13"/>
  <c r="CB35"/>
  <c r="CB28"/>
  <c r="CB14"/>
  <c r="CB10"/>
  <c r="CB37"/>
  <c r="CB32"/>
  <c r="CB26"/>
  <c r="CB12"/>
  <c r="BU33"/>
  <c r="BU28"/>
  <c r="BU36"/>
  <c r="BU38"/>
  <c r="BU31"/>
  <c r="BU37"/>
  <c r="BA39"/>
  <c r="BU14"/>
  <c r="BF39"/>
  <c r="BU12"/>
  <c r="BU10"/>
  <c r="BU13"/>
  <c r="BU27"/>
  <c r="BU26"/>
  <c r="BU24"/>
  <c r="BU9"/>
  <c r="CB39" l="1"/>
  <c r="BV41"/>
  <c r="BU39"/>
  <c r="S38"/>
  <c r="S37"/>
  <c r="S36"/>
  <c r="S14"/>
  <c r="S13"/>
  <c r="S12"/>
  <c r="S10"/>
  <c r="S9"/>
  <c r="M38"/>
  <c r="N38" s="1"/>
  <c r="M37"/>
  <c r="N37" s="1"/>
  <c r="M36"/>
  <c r="N36" s="1"/>
  <c r="M14"/>
  <c r="N14" s="1"/>
  <c r="M13"/>
  <c r="N13" s="1"/>
  <c r="M12"/>
  <c r="N12" s="1"/>
  <c r="M10"/>
  <c r="N10" s="1"/>
  <c r="M9"/>
  <c r="N9" s="1"/>
  <c r="K14"/>
  <c r="L14" s="1"/>
  <c r="K12"/>
  <c r="L12" s="1"/>
  <c r="K9"/>
  <c r="L9" s="1"/>
  <c r="I38"/>
  <c r="I37"/>
  <c r="I36"/>
  <c r="I35"/>
  <c r="V35" s="1"/>
  <c r="I14"/>
  <c r="I13"/>
  <c r="I12"/>
  <c r="I10"/>
  <c r="I9"/>
  <c r="AX38"/>
  <c r="AW38"/>
  <c r="AX37"/>
  <c r="AW37"/>
  <c r="AX36"/>
  <c r="AW36"/>
  <c r="AX35"/>
  <c r="AW35"/>
  <c r="AX33"/>
  <c r="AW33"/>
  <c r="AX32"/>
  <c r="AW32"/>
  <c r="AX31"/>
  <c r="AW31"/>
  <c r="AX28"/>
  <c r="AW28"/>
  <c r="AX27"/>
  <c r="AW27"/>
  <c r="AX26"/>
  <c r="AW26"/>
  <c r="AX24"/>
  <c r="AW24"/>
  <c r="AX14"/>
  <c r="AW14"/>
  <c r="AX13"/>
  <c r="AW13"/>
  <c r="AX12"/>
  <c r="AW12"/>
  <c r="AX10"/>
  <c r="AW10"/>
  <c r="AX9"/>
  <c r="AW9"/>
  <c r="D38"/>
  <c r="D37"/>
  <c r="D36"/>
  <c r="D35"/>
  <c r="D14"/>
  <c r="D13"/>
  <c r="D12"/>
  <c r="D10"/>
  <c r="D9"/>
  <c r="C38"/>
  <c r="C37"/>
  <c r="C36"/>
  <c r="C35"/>
  <c r="C14"/>
  <c r="C13"/>
  <c r="C12"/>
  <c r="AO38"/>
  <c r="AN38"/>
  <c r="AM38"/>
  <c r="AJ38"/>
  <c r="AO37"/>
  <c r="AN37"/>
  <c r="AM37"/>
  <c r="AJ37"/>
  <c r="AO36"/>
  <c r="AN36"/>
  <c r="AM36"/>
  <c r="AJ36"/>
  <c r="AO35"/>
  <c r="AN35"/>
  <c r="AM35"/>
  <c r="AJ35"/>
  <c r="AO33"/>
  <c r="AN33"/>
  <c r="AM33"/>
  <c r="AJ33"/>
  <c r="AO32"/>
  <c r="AN32"/>
  <c r="AM32"/>
  <c r="AJ32"/>
  <c r="AO31"/>
  <c r="AN31"/>
  <c r="AM31"/>
  <c r="AJ31"/>
  <c r="AO28"/>
  <c r="AN28"/>
  <c r="AM28"/>
  <c r="AJ28"/>
  <c r="AO27"/>
  <c r="AN27"/>
  <c r="AM27"/>
  <c r="AJ27"/>
  <c r="AO26"/>
  <c r="AN26"/>
  <c r="AM26"/>
  <c r="AJ26"/>
  <c r="AO24"/>
  <c r="AN24"/>
  <c r="AM24"/>
  <c r="AJ24"/>
  <c r="AO14"/>
  <c r="AN14"/>
  <c r="AM14"/>
  <c r="AJ14"/>
  <c r="AO13"/>
  <c r="AN13"/>
  <c r="AM13"/>
  <c r="AJ13"/>
  <c r="AO12"/>
  <c r="AN12"/>
  <c r="AM12"/>
  <c r="AJ12"/>
  <c r="AO10"/>
  <c r="AN10"/>
  <c r="AM10"/>
  <c r="AJ10"/>
  <c r="AO9"/>
  <c r="AN9"/>
  <c r="AM9"/>
  <c r="AJ9"/>
  <c r="G38"/>
  <c r="G37"/>
  <c r="G36"/>
  <c r="G35"/>
  <c r="G14"/>
  <c r="G13"/>
  <c r="G12"/>
  <c r="G10"/>
  <c r="G9"/>
  <c r="F38"/>
  <c r="F37"/>
  <c r="F36"/>
  <c r="F35"/>
  <c r="F14"/>
  <c r="F13"/>
  <c r="F12"/>
  <c r="F10"/>
  <c r="F9"/>
  <c r="AD37"/>
  <c r="AD36"/>
  <c r="AD35"/>
  <c r="AD32"/>
  <c r="AD31"/>
  <c r="AD28"/>
  <c r="AD27"/>
  <c r="AD26"/>
  <c r="AD24"/>
  <c r="AD14"/>
  <c r="AD13"/>
  <c r="AD12"/>
  <c r="AD10"/>
  <c r="AD9"/>
  <c r="C39" l="1"/>
  <c r="D39"/>
  <c r="AW41"/>
  <c r="AN39"/>
  <c r="AX41"/>
  <c r="AO39"/>
  <c r="AD39"/>
  <c r="E12"/>
  <c r="E14"/>
  <c r="AP24"/>
  <c r="AQ24" s="1"/>
  <c r="K35"/>
  <c r="L35" s="1"/>
  <c r="K37"/>
  <c r="L37" s="1"/>
  <c r="U9"/>
  <c r="AE9"/>
  <c r="AF9" s="1"/>
  <c r="AP14"/>
  <c r="AQ14" s="1"/>
  <c r="AY14"/>
  <c r="AY32"/>
  <c r="AY27"/>
  <c r="AY36"/>
  <c r="AP38"/>
  <c r="AQ38" s="1"/>
  <c r="K13"/>
  <c r="E9"/>
  <c r="AP33"/>
  <c r="AQ33" s="1"/>
  <c r="E37"/>
  <c r="AY38"/>
  <c r="M39"/>
  <c r="N39" s="1"/>
  <c r="AX39"/>
  <c r="E36"/>
  <c r="E13"/>
  <c r="J35"/>
  <c r="AJ39"/>
  <c r="S39"/>
  <c r="AP27"/>
  <c r="AQ27" s="1"/>
  <c r="E38"/>
  <c r="F39"/>
  <c r="AP10"/>
  <c r="AQ10" s="1"/>
  <c r="AP35"/>
  <c r="AQ35" s="1"/>
  <c r="AP36"/>
  <c r="AQ36" s="1"/>
  <c r="AM39"/>
  <c r="AY10"/>
  <c r="AY26"/>
  <c r="AY31"/>
  <c r="J14"/>
  <c r="J36"/>
  <c r="V36"/>
  <c r="H35"/>
  <c r="J37"/>
  <c r="U12"/>
  <c r="U14"/>
  <c r="AP31"/>
  <c r="AQ31" s="1"/>
  <c r="J38"/>
  <c r="K10"/>
  <c r="L10" s="1"/>
  <c r="K36"/>
  <c r="K38"/>
  <c r="V38"/>
  <c r="J10"/>
  <c r="AY12"/>
  <c r="AY28"/>
  <c r="AY33"/>
  <c r="AW39"/>
  <c r="J9"/>
  <c r="J13"/>
  <c r="V9"/>
  <c r="V13"/>
  <c r="V37"/>
  <c r="AP12"/>
  <c r="AQ12" s="1"/>
  <c r="AP28"/>
  <c r="AQ28" s="1"/>
  <c r="E10"/>
  <c r="E35"/>
  <c r="AY35"/>
  <c r="V12"/>
  <c r="V14"/>
  <c r="I39"/>
  <c r="H9"/>
  <c r="H13"/>
  <c r="AY13"/>
  <c r="G39"/>
  <c r="AP13"/>
  <c r="AQ13" s="1"/>
  <c r="AP26"/>
  <c r="AQ26" s="1"/>
  <c r="AP32"/>
  <c r="AQ32" s="1"/>
  <c r="AP37"/>
  <c r="AQ37" s="1"/>
  <c r="AY24"/>
  <c r="AY37"/>
  <c r="J12"/>
  <c r="V10"/>
  <c r="AY9"/>
  <c r="H14"/>
  <c r="H36"/>
  <c r="AP9"/>
  <c r="AQ9" s="1"/>
  <c r="AE12"/>
  <c r="AF12" s="1"/>
  <c r="AE14"/>
  <c r="AF14" s="1"/>
  <c r="AE26"/>
  <c r="AF26" s="1"/>
  <c r="AE28"/>
  <c r="AF28" s="1"/>
  <c r="AE32"/>
  <c r="AF32" s="1"/>
  <c r="AF33"/>
  <c r="AE36"/>
  <c r="AF36" s="1"/>
  <c r="AE38"/>
  <c r="AF38" s="1"/>
  <c r="H37"/>
  <c r="AE10"/>
  <c r="AF10" s="1"/>
  <c r="AE13"/>
  <c r="AF13" s="1"/>
  <c r="H10"/>
  <c r="H38"/>
  <c r="AE24"/>
  <c r="AF24" s="1"/>
  <c r="AE27"/>
  <c r="AF27" s="1"/>
  <c r="AE31"/>
  <c r="AF31" s="1"/>
  <c r="AE35"/>
  <c r="AF35" s="1"/>
  <c r="AE37"/>
  <c r="AF37" s="1"/>
  <c r="H12"/>
  <c r="U37" l="1"/>
  <c r="U36"/>
  <c r="L36"/>
  <c r="U38"/>
  <c r="L38"/>
  <c r="U13"/>
  <c r="L13"/>
  <c r="U35"/>
  <c r="V39"/>
  <c r="AY39"/>
  <c r="U10"/>
  <c r="AP39"/>
  <c r="AQ39" s="1"/>
  <c r="H39"/>
  <c r="E39"/>
  <c r="AE39"/>
  <c r="AF39" s="1"/>
  <c r="J39"/>
  <c r="K39"/>
  <c r="L39" s="1"/>
  <c r="U39" l="1"/>
</calcChain>
</file>

<file path=xl/sharedStrings.xml><?xml version="1.0" encoding="utf-8"?>
<sst xmlns="http://schemas.openxmlformats.org/spreadsheetml/2006/main" count="198" uniqueCount="87">
  <si>
    <t>№№ п\п</t>
  </si>
  <si>
    <t>Підприємства</t>
  </si>
  <si>
    <t>КП "Київпастранс"</t>
  </si>
  <si>
    <t>Всього</t>
  </si>
  <si>
    <t>Перевезено пасажирів</t>
  </si>
  <si>
    <t>(тис. чол.)</t>
  </si>
  <si>
    <t>Витрати</t>
  </si>
  <si>
    <t>Доходи</t>
  </si>
  <si>
    <t>у тому числі:</t>
  </si>
  <si>
    <t>Відсоток покриття витрат</t>
  </si>
  <si>
    <t>загальними доходами</t>
  </si>
  <si>
    <t>(+-) відсотків</t>
  </si>
  <si>
    <t>Збільшено</t>
  </si>
  <si>
    <t>трамвай</t>
  </si>
  <si>
    <t>тролейбус</t>
  </si>
  <si>
    <t>всього</t>
  </si>
  <si>
    <t>Обсяги транспортної роботи</t>
  </si>
  <si>
    <t>Всього                     (тис.км)</t>
  </si>
  <si>
    <t>Трамвай</t>
  </si>
  <si>
    <t>Тролейбус</t>
  </si>
  <si>
    <t>Різниця</t>
  </si>
  <si>
    <t>Відсоток</t>
  </si>
  <si>
    <t>Пробіг РС</t>
  </si>
  <si>
    <t>відсоток збільшення (+), зменшення (-)</t>
  </si>
  <si>
    <t>реалізація</t>
  </si>
  <si>
    <t>субвенція</t>
  </si>
  <si>
    <t>дотації</t>
  </si>
  <si>
    <t>реалізацією квитків за проїзд</t>
  </si>
  <si>
    <t>Видатки</t>
  </si>
  <si>
    <t>Корпорація підприємств міського електротранспориту України "Укрелектротранс"</t>
  </si>
  <si>
    <t>КП "Вінницька транспортна компанія"</t>
  </si>
  <si>
    <t>КП "Житомирське ТТУ"</t>
  </si>
  <si>
    <t>КП "Запоріжелектротранс"</t>
  </si>
  <si>
    <t>КП "Електроавтотранс" м.Ів.Франківськ</t>
  </si>
  <si>
    <t>КП "Конотопське ТУ"</t>
  </si>
  <si>
    <t>КП "Краматорське ТТУ"</t>
  </si>
  <si>
    <t>КП "Швидкісний трамвай" Кивий Ріг</t>
  </si>
  <si>
    <t>КП "Міський трололейбус" Кривий Ріг</t>
  </si>
  <si>
    <t>КП "Луцьке підприємство електротранспорту"</t>
  </si>
  <si>
    <t>КП "Львівелектротранс"</t>
  </si>
  <si>
    <t>КП "Маріупольське ТТУ"</t>
  </si>
  <si>
    <t>КП "Миколаївелектротранс"</t>
  </si>
  <si>
    <t>КП "Одесміськелектротранс"</t>
  </si>
  <si>
    <t>КП "Полтаваелектроавтотранс"</t>
  </si>
  <si>
    <t>КП "Рівнеелектроавтотранс"</t>
  </si>
  <si>
    <t>КП "Сєверодонецьке ТрУ"</t>
  </si>
  <si>
    <t>КП "Слов"янське ТрУ"</t>
  </si>
  <si>
    <t>КП "Тернопільелектротранс"</t>
  </si>
  <si>
    <t>КП "Херсонелектротранс"</t>
  </si>
  <si>
    <t>КП "Черкасиелектротранс"</t>
  </si>
  <si>
    <t>КП "Чернівецьке ТрУ"</t>
  </si>
  <si>
    <t>КП "Чернігівське ТрУ"</t>
  </si>
  <si>
    <t>Білоцерківське КП "Тролейбусне управління"</t>
  </si>
  <si>
    <t>КП "Бахмутелектротранс"</t>
  </si>
  <si>
    <t>КП "Дніпровський електротранспорт"</t>
  </si>
  <si>
    <t>КП "Трамвай" м. Кам'янське</t>
  </si>
  <si>
    <t>КП "Електротранс"м. Кропивницький</t>
  </si>
  <si>
    <t>КП "Електроавтотранс" м. Суми</t>
  </si>
  <si>
    <t>КП "Електротранс" м. Хмельницький</t>
  </si>
  <si>
    <t>чистий дохід від інших видів діяльності (тис. грн.)</t>
  </si>
  <si>
    <t>оплата транспортної роботи за договором</t>
  </si>
  <si>
    <t>УСЬОГО</t>
  </si>
  <si>
    <t>КП КМР "Електротранс", м. Кропивницький</t>
  </si>
  <si>
    <t>МКП "Дніпровський електротранспорт"</t>
  </si>
  <si>
    <t>за рік</t>
  </si>
  <si>
    <t>КП "Луцьке підприємство ЕТ"</t>
  </si>
  <si>
    <t xml:space="preserve">реалізація квитків за проїзд </t>
  </si>
  <si>
    <t>тис. гривень</t>
  </si>
  <si>
    <t xml:space="preserve">дотації з місцевих бюджетів </t>
  </si>
  <si>
    <t>Перевезено пасажирів 2019</t>
  </si>
  <si>
    <t>Доходи за 2019 рік</t>
  </si>
  <si>
    <t>Всього МЕТ у 2019</t>
  </si>
  <si>
    <t>Кременчуцьке ТрУ ім. Л.Я. Левітана</t>
  </si>
  <si>
    <t>КП "Дружківкаавтоелектротранс"</t>
  </si>
  <si>
    <t>Основні показники роботи підприємств міського електричного транспорту України у 2020 році порівняно з минулим роком</t>
  </si>
  <si>
    <t>Перевезено пасажирів 2020</t>
  </si>
  <si>
    <t>Доходи за 2020 рік</t>
  </si>
  <si>
    <t>Всього за 1019р.</t>
  </si>
  <si>
    <t>Всього за 2020р</t>
  </si>
  <si>
    <t>Відсоток збільшнння (+), зменшення (-) відносно 2019 року</t>
  </si>
  <si>
    <t>Обсяги витрат у 2020 р. (тис.грн)</t>
  </si>
  <si>
    <t xml:space="preserve">Відсоток збільшення (+), зменшення (-) відносно 2019 року </t>
  </si>
  <si>
    <t>Обсяги доходів у 2020 році (тис. грн.)</t>
  </si>
  <si>
    <t>відсоток (+,-) до 2019р.</t>
  </si>
  <si>
    <t>Показники за 2020 рік не надано</t>
  </si>
  <si>
    <t xml:space="preserve">Примітки: 1. Таблиця складена за показниками, наданими підприємствами міського електротранспорту та носить відомчий характер. </t>
  </si>
  <si>
    <t xml:space="preserve">     2. У зв'язку з пандемією COVID-19 з березня місяця 2020 року траспортне обслуговування населення здійснювалося зі значними обмеженнями. </t>
  </si>
</sst>
</file>

<file path=xl/styles.xml><?xml version="1.0" encoding="utf-8"?>
<styleSheet xmlns="http://schemas.openxmlformats.org/spreadsheetml/2006/main">
  <numFmts count="12">
    <numFmt numFmtId="164" formatCode="#,##0&quot;р.&quot;;[Red]\-#,##0&quot;р.&quot;"/>
    <numFmt numFmtId="165" formatCode="_-* #,##0.00_р_._-;\-* #,##0.00_р_._-;_-* &quot;-&quot;??_р_._-;_-@_-"/>
    <numFmt numFmtId="166" formatCode="0.0%"/>
    <numFmt numFmtId="167" formatCode="_-* #,##0.0_р_._-;\-* #,##0.0_р_._-;_-* &quot;-&quot;??_р_._-;_-@_-"/>
    <numFmt numFmtId="168" formatCode="0.0"/>
    <numFmt numFmtId="169" formatCode="#,##0.0"/>
    <numFmt numFmtId="170" formatCode="[$-419]General"/>
    <numFmt numFmtId="171" formatCode="_-* #,##0.0_₴_-;\-* #,##0.0_₴_-;_-* &quot;-&quot;?_₴_-;_-@_-"/>
    <numFmt numFmtId="172" formatCode="_-* #,##0_р_._-;\-* #,##0_р_._-;_-* &quot;-&quot;??_р_._-;_-@_-"/>
    <numFmt numFmtId="173" formatCode="[$-422]General"/>
    <numFmt numFmtId="174" formatCode="_-* #,##0.0\ _г_р_н_._-;\-* #,##0.0\ _г_р_н_._-;_-* &quot;-&quot;??\ _г_р_н_._-;_-@_-"/>
    <numFmt numFmtId="175" formatCode="#,##0.0\ _₽"/>
  </numFmts>
  <fonts count="4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name val="Arial Cyr"/>
      <charset val="204"/>
    </font>
    <font>
      <b/>
      <sz val="15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24"/>
      <name val="Arial Cyr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rgb="FF000000"/>
      <name val="Liberation Sans"/>
      <charset val="204"/>
    </font>
    <font>
      <b/>
      <sz val="1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5"/>
      <color indexed="12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2"/>
      <color indexed="28"/>
      <name val="Calibri"/>
      <family val="2"/>
      <charset val="204"/>
    </font>
    <font>
      <b/>
      <sz val="14"/>
      <color indexed="28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1" fillId="0" borderId="0" applyBorder="0" applyProtection="0"/>
    <xf numFmtId="0" fontId="13" fillId="0" borderId="0"/>
    <xf numFmtId="0" fontId="13" fillId="0" borderId="0"/>
  </cellStyleXfs>
  <cellXfs count="524">
    <xf numFmtId="0" fontId="0" fillId="0" borderId="0" xfId="0"/>
    <xf numFmtId="0" fontId="0" fillId="0" borderId="1" xfId="0" applyBorder="1"/>
    <xf numFmtId="0" fontId="0" fillId="2" borderId="3" xfId="0" applyFill="1" applyBorder="1"/>
    <xf numFmtId="0" fontId="0" fillId="2" borderId="15" xfId="0" applyFill="1" applyBorder="1"/>
    <xf numFmtId="0" fontId="0" fillId="2" borderId="0" xfId="0" applyFill="1"/>
    <xf numFmtId="166" fontId="0" fillId="2" borderId="0" xfId="1" applyNumberFormat="1" applyFont="1" applyFill="1" applyAlignment="1">
      <alignment horizontal="center"/>
    </xf>
    <xf numFmtId="0" fontId="0" fillId="0" borderId="0" xfId="0" applyBorder="1"/>
    <xf numFmtId="0" fontId="0" fillId="0" borderId="38" xfId="0" applyBorder="1"/>
    <xf numFmtId="0" fontId="0" fillId="0" borderId="31" xfId="0" applyBorder="1"/>
    <xf numFmtId="0" fontId="0" fillId="0" borderId="11" xfId="0" applyBorder="1"/>
    <xf numFmtId="168" fontId="0" fillId="0" borderId="0" xfId="0" applyNumberFormat="1"/>
    <xf numFmtId="0" fontId="0" fillId="0" borderId="0" xfId="0" applyAlignment="1">
      <alignment wrapText="1"/>
    </xf>
    <xf numFmtId="166" fontId="0" fillId="0" borderId="0" xfId="1" applyNumberFormat="1" applyFont="1" applyAlignment="1">
      <alignment horizontal="center" wrapText="1"/>
    </xf>
    <xf numFmtId="0" fontId="0" fillId="0" borderId="40" xfId="0" applyBorder="1"/>
    <xf numFmtId="0" fontId="0" fillId="0" borderId="0" xfId="0" applyFill="1" applyBorder="1"/>
    <xf numFmtId="0" fontId="0" fillId="2" borderId="43" xfId="0" applyFill="1" applyBorder="1" applyAlignment="1">
      <alignment wrapText="1"/>
    </xf>
    <xf numFmtId="0" fontId="0" fillId="0" borderId="11" xfId="0" applyBorder="1"/>
    <xf numFmtId="166" fontId="4" fillId="0" borderId="3" xfId="1" applyNumberFormat="1" applyFont="1" applyBorder="1" applyAlignment="1">
      <alignment horizontal="center"/>
    </xf>
    <xf numFmtId="166" fontId="4" fillId="0" borderId="15" xfId="1" applyNumberFormat="1" applyFont="1" applyBorder="1" applyAlignment="1">
      <alignment horizontal="center"/>
    </xf>
    <xf numFmtId="166" fontId="4" fillId="0" borderId="13" xfId="1" applyNumberFormat="1" applyFont="1" applyBorder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5" fillId="2" borderId="15" xfId="0" applyFont="1" applyFill="1" applyBorder="1"/>
    <xf numFmtId="0" fontId="5" fillId="2" borderId="42" xfId="0" applyFont="1" applyFill="1" applyBorder="1" applyAlignment="1"/>
    <xf numFmtId="0" fontId="0" fillId="0" borderId="11" xfId="0" applyBorder="1"/>
    <xf numFmtId="0" fontId="5" fillId="2" borderId="46" xfId="0" applyFont="1" applyFill="1" applyBorder="1"/>
    <xf numFmtId="0" fontId="5" fillId="2" borderId="13" xfId="0" applyFont="1" applyFill="1" applyBorder="1"/>
    <xf numFmtId="0" fontId="5" fillId="2" borderId="42" xfId="0" applyFont="1" applyFill="1" applyBorder="1"/>
    <xf numFmtId="0" fontId="0" fillId="2" borderId="38" xfId="0" applyFill="1" applyBorder="1"/>
    <xf numFmtId="166" fontId="0" fillId="2" borderId="38" xfId="1" applyNumberFormat="1" applyFont="1" applyFill="1" applyBorder="1" applyAlignment="1">
      <alignment horizontal="center"/>
    </xf>
    <xf numFmtId="168" fontId="0" fillId="0" borderId="38" xfId="0" applyNumberFormat="1" applyBorder="1"/>
    <xf numFmtId="166" fontId="0" fillId="0" borderId="38" xfId="1" applyNumberFormat="1" applyFont="1" applyBorder="1" applyAlignment="1">
      <alignment horizontal="center" wrapText="1"/>
    </xf>
    <xf numFmtId="0" fontId="5" fillId="2" borderId="42" xfId="0" applyFont="1" applyFill="1" applyBorder="1" applyAlignment="1">
      <alignment wrapText="1"/>
    </xf>
    <xf numFmtId="0" fontId="0" fillId="2" borderId="13" xfId="0" applyFill="1" applyBorder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166" fontId="3" fillId="0" borderId="0" xfId="1" applyNumberFormat="1" applyFont="1" applyBorder="1" applyAlignment="1">
      <alignment horizontal="center"/>
    </xf>
    <xf numFmtId="0" fontId="0" fillId="0" borderId="47" xfId="0" applyBorder="1"/>
    <xf numFmtId="0" fontId="0" fillId="0" borderId="24" xfId="0" applyBorder="1"/>
    <xf numFmtId="0" fontId="0" fillId="0" borderId="25" xfId="0" applyBorder="1"/>
    <xf numFmtId="0" fontId="0" fillId="0" borderId="17" xfId="0" applyBorder="1" applyAlignment="1">
      <alignment horizontal="center" vertical="center" wrapText="1"/>
    </xf>
    <xf numFmtId="0" fontId="0" fillId="0" borderId="16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7" xfId="0" applyBorder="1"/>
    <xf numFmtId="0" fontId="13" fillId="0" borderId="19" xfId="0" applyFont="1" applyBorder="1"/>
    <xf numFmtId="169" fontId="14" fillId="0" borderId="47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8" fillId="0" borderId="7" xfId="0" applyFont="1" applyBorder="1"/>
    <xf numFmtId="0" fontId="8" fillId="0" borderId="19" xfId="0" applyFont="1" applyBorder="1"/>
    <xf numFmtId="0" fontId="0" fillId="0" borderId="0" xfId="0" applyAlignment="1"/>
    <xf numFmtId="0" fontId="5" fillId="0" borderId="0" xfId="0" applyFont="1" applyAlignment="1"/>
    <xf numFmtId="168" fontId="0" fillId="0" borderId="31" xfId="0" applyNumberFormat="1" applyBorder="1"/>
    <xf numFmtId="171" fontId="0" fillId="0" borderId="0" xfId="0" applyNumberFormat="1"/>
    <xf numFmtId="0" fontId="7" fillId="0" borderId="0" xfId="0" applyFont="1" applyAlignment="1"/>
    <xf numFmtId="0" fontId="13" fillId="0" borderId="7" xfId="0" applyFont="1" applyBorder="1"/>
    <xf numFmtId="0" fontId="20" fillId="5" borderId="55" xfId="0" applyFont="1" applyFill="1" applyBorder="1"/>
    <xf numFmtId="0" fontId="20" fillId="5" borderId="56" xfId="0" applyFont="1" applyFill="1" applyBorder="1"/>
    <xf numFmtId="169" fontId="17" fillId="0" borderId="15" xfId="0" applyNumberFormat="1" applyFont="1" applyFill="1" applyBorder="1" applyAlignment="1">
      <alignment horizontal="center" vertical="center"/>
    </xf>
    <xf numFmtId="169" fontId="17" fillId="0" borderId="3" xfId="0" applyNumberFormat="1" applyFont="1" applyFill="1" applyBorder="1" applyAlignment="1">
      <alignment horizontal="center" vertical="center"/>
    </xf>
    <xf numFmtId="168" fontId="0" fillId="0" borderId="40" xfId="0" applyNumberFormat="1" applyBorder="1"/>
    <xf numFmtId="173" fontId="12" fillId="3" borderId="59" xfId="3" applyNumberFormat="1" applyFont="1" applyFill="1" applyBorder="1" applyAlignment="1" applyProtection="1">
      <alignment horizontal="center"/>
    </xf>
    <xf numFmtId="173" fontId="12" fillId="3" borderId="58" xfId="3" applyNumberFormat="1" applyFont="1" applyFill="1" applyBorder="1" applyAlignment="1" applyProtection="1">
      <alignment horizontal="center"/>
    </xf>
    <xf numFmtId="168" fontId="18" fillId="0" borderId="47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9" fontId="0" fillId="0" borderId="47" xfId="0" applyNumberFormat="1" applyFont="1" applyBorder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168" fontId="17" fillId="4" borderId="60" xfId="0" applyNumberFormat="1" applyFont="1" applyFill="1" applyBorder="1" applyAlignment="1">
      <alignment horizontal="center"/>
    </xf>
    <xf numFmtId="175" fontId="0" fillId="0" borderId="61" xfId="0" applyNumberFormat="1" applyFill="1" applyBorder="1" applyAlignment="1">
      <alignment horizontal="center"/>
    </xf>
    <xf numFmtId="175" fontId="21" fillId="0" borderId="61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168" fontId="8" fillId="0" borderId="61" xfId="0" applyNumberFormat="1" applyFont="1" applyBorder="1" applyAlignment="1">
      <alignment horizontal="center"/>
    </xf>
    <xf numFmtId="175" fontId="21" fillId="0" borderId="63" xfId="0" applyNumberFormat="1" applyFont="1" applyFill="1" applyBorder="1" applyAlignment="1">
      <alignment horizontal="center"/>
    </xf>
    <xf numFmtId="168" fontId="13" fillId="0" borderId="19" xfId="0" applyNumberFormat="1" applyFont="1" applyBorder="1"/>
    <xf numFmtId="2" fontId="25" fillId="0" borderId="58" xfId="0" applyNumberFormat="1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6" fillId="0" borderId="62" xfId="0" applyFont="1" applyBorder="1" applyAlignment="1">
      <alignment horizontal="center" vertical="center"/>
    </xf>
    <xf numFmtId="0" fontId="8" fillId="0" borderId="63" xfId="0" applyFont="1" applyBorder="1"/>
    <xf numFmtId="169" fontId="0" fillId="0" borderId="61" xfId="0" applyNumberFormat="1" applyBorder="1" applyAlignment="1">
      <alignment horizontal="center"/>
    </xf>
    <xf numFmtId="169" fontId="0" fillId="0" borderId="47" xfId="0" applyNumberFormat="1" applyFill="1" applyBorder="1" applyAlignment="1">
      <alignment horizontal="center"/>
    </xf>
    <xf numFmtId="2" fontId="0" fillId="0" borderId="47" xfId="0" applyNumberFormat="1" applyBorder="1"/>
    <xf numFmtId="0" fontId="28" fillId="0" borderId="48" xfId="0" applyFont="1" applyBorder="1"/>
    <xf numFmtId="169" fontId="9" fillId="0" borderId="47" xfId="0" applyNumberFormat="1" applyFont="1" applyBorder="1"/>
    <xf numFmtId="168" fontId="23" fillId="0" borderId="13" xfId="0" applyNumberFormat="1" applyFont="1" applyBorder="1" applyAlignment="1">
      <alignment horizontal="center"/>
    </xf>
    <xf numFmtId="0" fontId="5" fillId="0" borderId="0" xfId="0" applyFont="1" applyFill="1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4" fontId="31" fillId="0" borderId="47" xfId="0" applyNumberFormat="1" applyFont="1" applyBorder="1" applyAlignment="1">
      <alignment horizontal="center"/>
    </xf>
    <xf numFmtId="4" fontId="31" fillId="0" borderId="61" xfId="0" applyNumberFormat="1" applyFont="1" applyBorder="1" applyAlignment="1">
      <alignment horizontal="center"/>
    </xf>
    <xf numFmtId="0" fontId="26" fillId="0" borderId="64" xfId="0" applyFont="1" applyBorder="1" applyAlignment="1">
      <alignment horizontal="center" vertical="center"/>
    </xf>
    <xf numFmtId="167" fontId="3" fillId="0" borderId="44" xfId="2" applyNumberFormat="1" applyFont="1" applyBorder="1" applyAlignment="1">
      <alignment horizontal="center" vertical="center"/>
    </xf>
    <xf numFmtId="174" fontId="16" fillId="0" borderId="16" xfId="2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vertical="center"/>
    </xf>
    <xf numFmtId="166" fontId="3" fillId="2" borderId="20" xfId="1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19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0" borderId="20" xfId="1" applyNumberFormat="1" applyFont="1" applyBorder="1" applyAlignment="1">
      <alignment horizontal="center" vertical="center" wrapText="1"/>
    </xf>
    <xf numFmtId="168" fontId="3" fillId="0" borderId="26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7" fontId="3" fillId="0" borderId="26" xfId="2" applyNumberFormat="1" applyFont="1" applyBorder="1" applyAlignment="1">
      <alignment vertical="center"/>
    </xf>
    <xf numFmtId="166" fontId="3" fillId="0" borderId="33" xfId="0" applyNumberFormat="1" applyFont="1" applyBorder="1" applyAlignment="1">
      <alignment horizontal="center" vertical="center"/>
    </xf>
    <xf numFmtId="167" fontId="3" fillId="0" borderId="26" xfId="2" applyNumberFormat="1" applyFont="1" applyBorder="1" applyAlignment="1">
      <alignment horizontal="center" vertical="center"/>
    </xf>
    <xf numFmtId="9" fontId="3" fillId="0" borderId="33" xfId="1" applyFont="1" applyBorder="1" applyAlignment="1">
      <alignment horizontal="center" vertical="center"/>
    </xf>
    <xf numFmtId="166" fontId="3" fillId="0" borderId="29" xfId="1" applyNumberFormat="1" applyFont="1" applyBorder="1" applyAlignment="1">
      <alignment horizontal="center" vertical="center"/>
    </xf>
    <xf numFmtId="166" fontId="3" fillId="0" borderId="20" xfId="1" applyNumberFormat="1" applyFont="1" applyBorder="1" applyAlignment="1">
      <alignment horizontal="center" vertical="center"/>
    </xf>
    <xf numFmtId="172" fontId="3" fillId="0" borderId="7" xfId="2" applyNumberFormat="1" applyFont="1" applyBorder="1" applyAlignment="1">
      <alignment horizontal="center" vertical="center"/>
    </xf>
    <xf numFmtId="9" fontId="3" fillId="0" borderId="9" xfId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8" fillId="0" borderId="41" xfId="0" applyFont="1" applyBorder="1"/>
    <xf numFmtId="0" fontId="32" fillId="0" borderId="40" xfId="0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2" fontId="32" fillId="0" borderId="61" xfId="0" applyNumberFormat="1" applyFont="1" applyBorder="1" applyAlignment="1">
      <alignment horizontal="center"/>
    </xf>
    <xf numFmtId="2" fontId="18" fillId="0" borderId="61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3" fillId="0" borderId="61" xfId="0" applyFont="1" applyBorder="1"/>
    <xf numFmtId="0" fontId="13" fillId="0" borderId="8" xfId="0" applyFont="1" applyBorder="1"/>
    <xf numFmtId="0" fontId="13" fillId="0" borderId="61" xfId="0" applyFont="1" applyBorder="1"/>
    <xf numFmtId="168" fontId="33" fillId="0" borderId="42" xfId="0" applyNumberFormat="1" applyFont="1" applyBorder="1"/>
    <xf numFmtId="0" fontId="33" fillId="0" borderId="42" xfId="0" applyFont="1" applyBorder="1"/>
    <xf numFmtId="0" fontId="33" fillId="0" borderId="38" xfId="0" applyFont="1" applyBorder="1"/>
    <xf numFmtId="168" fontId="33" fillId="0" borderId="61" xfId="0" applyNumberFormat="1" applyFont="1" applyBorder="1"/>
    <xf numFmtId="0" fontId="33" fillId="0" borderId="35" xfId="0" applyFont="1" applyBorder="1"/>
    <xf numFmtId="0" fontId="33" fillId="0" borderId="65" xfId="0" applyFont="1" applyBorder="1"/>
    <xf numFmtId="168" fontId="33" fillId="0" borderId="35" xfId="0" applyNumberFormat="1" applyFont="1" applyBorder="1"/>
    <xf numFmtId="0" fontId="34" fillId="2" borderId="3" xfId="0" applyFont="1" applyFill="1" applyBorder="1"/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169" fontId="0" fillId="0" borderId="61" xfId="0" applyNumberFormat="1" applyFont="1" applyBorder="1" applyAlignment="1">
      <alignment horizontal="center"/>
    </xf>
    <xf numFmtId="173" fontId="12" fillId="3" borderId="79" xfId="3" applyNumberFormat="1" applyFont="1" applyFill="1" applyBorder="1" applyAlignment="1" applyProtection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168" fontId="0" fillId="0" borderId="81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168" fontId="13" fillId="0" borderId="81" xfId="0" applyNumberFormat="1" applyFont="1" applyBorder="1" applyAlignment="1">
      <alignment horizontal="center"/>
    </xf>
    <xf numFmtId="168" fontId="13" fillId="0" borderId="83" xfId="0" applyNumberFormat="1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168" fontId="23" fillId="0" borderId="48" xfId="0" applyNumberFormat="1" applyFont="1" applyBorder="1" applyAlignment="1">
      <alignment horizontal="center"/>
    </xf>
    <xf numFmtId="168" fontId="24" fillId="0" borderId="80" xfId="0" applyNumberFormat="1" applyFont="1" applyBorder="1" applyAlignment="1">
      <alignment horizontal="center"/>
    </xf>
    <xf numFmtId="0" fontId="30" fillId="0" borderId="47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30" fillId="0" borderId="80" xfId="0" applyFont="1" applyFill="1" applyBorder="1" applyAlignment="1">
      <alignment horizontal="center"/>
    </xf>
    <xf numFmtId="169" fontId="0" fillId="0" borderId="13" xfId="0" applyNumberFormat="1" applyFont="1" applyBorder="1"/>
    <xf numFmtId="168" fontId="28" fillId="0" borderId="48" xfId="0" applyNumberFormat="1" applyFont="1" applyBorder="1"/>
    <xf numFmtId="0" fontId="15" fillId="0" borderId="61" xfId="0" applyFont="1" applyBorder="1"/>
    <xf numFmtId="0" fontId="15" fillId="0" borderId="62" xfId="0" applyFont="1" applyBorder="1"/>
    <xf numFmtId="0" fontId="15" fillId="0" borderId="63" xfId="0" applyFont="1" applyBorder="1"/>
    <xf numFmtId="0" fontId="15" fillId="0" borderId="41" xfId="0" applyFont="1" applyFill="1" applyBorder="1"/>
    <xf numFmtId="169" fontId="14" fillId="0" borderId="47" xfId="0" applyNumberFormat="1" applyFont="1" applyBorder="1" applyAlignment="1">
      <alignment horizontal="center"/>
    </xf>
    <xf numFmtId="169" fontId="14" fillId="0" borderId="61" xfId="0" applyNumberFormat="1" applyFont="1" applyBorder="1" applyAlignment="1">
      <alignment horizontal="center"/>
    </xf>
    <xf numFmtId="169" fontId="14" fillId="0" borderId="35" xfId="0" applyNumberFormat="1" applyFont="1" applyBorder="1" applyAlignment="1">
      <alignment horizontal="center"/>
    </xf>
    <xf numFmtId="169" fontId="14" fillId="0" borderId="13" xfId="0" applyNumberFormat="1" applyFont="1" applyBorder="1" applyAlignment="1">
      <alignment horizontal="center"/>
    </xf>
    <xf numFmtId="169" fontId="14" fillId="0" borderId="62" xfId="0" applyNumberFormat="1" applyFont="1" applyBorder="1" applyAlignment="1">
      <alignment horizontal="center"/>
    </xf>
    <xf numFmtId="169" fontId="14" fillId="0" borderId="48" xfId="0" applyNumberFormat="1" applyFont="1" applyBorder="1" applyAlignment="1">
      <alignment horizontal="center"/>
    </xf>
    <xf numFmtId="169" fontId="14" fillId="0" borderId="80" xfId="0" applyNumberFormat="1" applyFont="1" applyBorder="1" applyAlignment="1">
      <alignment horizontal="center"/>
    </xf>
    <xf numFmtId="169" fontId="14" fillId="0" borderId="63" xfId="0" applyNumberFormat="1" applyFont="1" applyBorder="1" applyAlignment="1">
      <alignment horizontal="center"/>
    </xf>
    <xf numFmtId="169" fontId="14" fillId="0" borderId="41" xfId="0" applyNumberFormat="1" applyFont="1" applyBorder="1" applyAlignment="1">
      <alignment horizontal="center"/>
    </xf>
    <xf numFmtId="168" fontId="0" fillId="0" borderId="61" xfId="0" applyNumberFormat="1" applyBorder="1" applyAlignment="1">
      <alignment horizontal="center"/>
    </xf>
    <xf numFmtId="168" fontId="0" fillId="0" borderId="62" xfId="0" applyNumberForma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68" fontId="0" fillId="0" borderId="41" xfId="0" applyNumberFormat="1" applyFont="1" applyBorder="1" applyAlignment="1">
      <alignment horizontal="center"/>
    </xf>
    <xf numFmtId="169" fontId="10" fillId="0" borderId="47" xfId="4" applyNumberFormat="1" applyFont="1" applyFill="1" applyBorder="1" applyAlignment="1">
      <alignment horizontal="center" vertical="center" wrapText="1"/>
    </xf>
    <xf numFmtId="169" fontId="10" fillId="0" borderId="61" xfId="4" applyNumberFormat="1" applyFont="1" applyFill="1" applyBorder="1" applyAlignment="1">
      <alignment horizontal="center" vertical="center" wrapText="1"/>
    </xf>
    <xf numFmtId="169" fontId="10" fillId="0" borderId="13" xfId="4" applyNumberFormat="1" applyFont="1" applyFill="1" applyBorder="1" applyAlignment="1">
      <alignment horizontal="center" vertical="center" wrapText="1"/>
    </xf>
    <xf numFmtId="169" fontId="10" fillId="0" borderId="62" xfId="4" applyNumberFormat="1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0" fillId="0" borderId="61" xfId="0" applyFill="1" applyBorder="1"/>
    <xf numFmtId="0" fontId="0" fillId="0" borderId="62" xfId="0" applyFill="1" applyBorder="1"/>
    <xf numFmtId="0" fontId="0" fillId="0" borderId="63" xfId="0" applyFill="1" applyBorder="1"/>
    <xf numFmtId="0" fontId="13" fillId="0" borderId="63" xfId="0" applyFont="1" applyFill="1" applyBorder="1"/>
    <xf numFmtId="0" fontId="9" fillId="0" borderId="41" xfId="0" applyFont="1" applyFill="1" applyBorder="1"/>
    <xf numFmtId="169" fontId="0" fillId="0" borderId="61" xfId="0" applyNumberFormat="1" applyBorder="1" applyAlignment="1">
      <alignment horizontal="center" vertical="center"/>
    </xf>
    <xf numFmtId="169" fontId="0" fillId="0" borderId="62" xfId="0" applyNumberFormat="1" applyBorder="1" applyAlignment="1">
      <alignment horizontal="center" vertical="center"/>
    </xf>
    <xf numFmtId="169" fontId="0" fillId="0" borderId="63" xfId="0" applyNumberFormat="1" applyFont="1" applyBorder="1" applyAlignment="1">
      <alignment horizontal="center" vertical="center"/>
    </xf>
    <xf numFmtId="169" fontId="0" fillId="0" borderId="41" xfId="0" applyNumberFormat="1" applyFont="1" applyBorder="1" applyAlignment="1">
      <alignment horizontal="center" vertical="center"/>
    </xf>
    <xf numFmtId="169" fontId="29" fillId="5" borderId="84" xfId="0" applyNumberFormat="1" applyFont="1" applyFill="1" applyBorder="1"/>
    <xf numFmtId="169" fontId="29" fillId="5" borderId="85" xfId="0" applyNumberFormat="1" applyFont="1" applyFill="1" applyBorder="1"/>
    <xf numFmtId="169" fontId="29" fillId="5" borderId="86" xfId="0" applyNumberFormat="1" applyFont="1" applyFill="1" applyBorder="1"/>
    <xf numFmtId="168" fontId="18" fillId="0" borderId="61" xfId="0" applyNumberFormat="1" applyFont="1" applyBorder="1" applyAlignment="1">
      <alignment horizontal="center"/>
    </xf>
    <xf numFmtId="168" fontId="8" fillId="4" borderId="35" xfId="0" applyNumberFormat="1" applyFont="1" applyFill="1" applyBorder="1" applyAlignment="1">
      <alignment horizontal="center"/>
    </xf>
    <xf numFmtId="168" fontId="8" fillId="0" borderId="35" xfId="0" applyNumberFormat="1" applyFont="1" applyBorder="1" applyAlignment="1">
      <alignment horizontal="center"/>
    </xf>
    <xf numFmtId="168" fontId="8" fillId="4" borderId="61" xfId="0" applyNumberFormat="1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21" fillId="0" borderId="61" xfId="0" applyFont="1" applyBorder="1"/>
    <xf numFmtId="0" fontId="21" fillId="4" borderId="61" xfId="0" applyFont="1" applyFill="1" applyBorder="1"/>
    <xf numFmtId="0" fontId="21" fillId="0" borderId="62" xfId="0" applyFont="1" applyBorder="1"/>
    <xf numFmtId="0" fontId="21" fillId="0" borderId="63" xfId="0" applyFont="1" applyBorder="1"/>
    <xf numFmtId="0" fontId="30" fillId="0" borderId="41" xfId="0" applyFont="1" applyBorder="1"/>
    <xf numFmtId="169" fontId="0" fillId="0" borderId="47" xfId="0" applyNumberFormat="1" applyFill="1" applyBorder="1"/>
    <xf numFmtId="169" fontId="0" fillId="0" borderId="52" xfId="0" applyNumberFormat="1" applyFill="1" applyBorder="1"/>
    <xf numFmtId="169" fontId="0" fillId="0" borderId="52" xfId="0" applyNumberFormat="1" applyFill="1" applyBorder="1" applyAlignment="1">
      <alignment horizontal="center"/>
    </xf>
    <xf numFmtId="169" fontId="0" fillId="0" borderId="23" xfId="0" applyNumberFormat="1" applyFill="1" applyBorder="1"/>
    <xf numFmtId="169" fontId="0" fillId="0" borderId="76" xfId="0" applyNumberFormat="1" applyFill="1" applyBorder="1"/>
    <xf numFmtId="169" fontId="13" fillId="0" borderId="47" xfId="0" applyNumberFormat="1" applyFont="1" applyFill="1" applyBorder="1"/>
    <xf numFmtId="169" fontId="13" fillId="0" borderId="52" xfId="0" applyNumberFormat="1" applyFont="1" applyFill="1" applyBorder="1"/>
    <xf numFmtId="0" fontId="8" fillId="0" borderId="41" xfId="0" applyFont="1" applyFill="1" applyBorder="1"/>
    <xf numFmtId="0" fontId="31" fillId="0" borderId="47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4" fontId="31" fillId="0" borderId="62" xfId="0" applyNumberFormat="1" applyFont="1" applyBorder="1" applyAlignment="1">
      <alignment horizontal="center"/>
    </xf>
    <xf numFmtId="4" fontId="31" fillId="0" borderId="48" xfId="0" applyNumberFormat="1" applyFont="1" applyBorder="1" applyAlignment="1">
      <alignment horizontal="center"/>
    </xf>
    <xf numFmtId="4" fontId="31" fillId="0" borderId="80" xfId="0" applyNumberFormat="1" applyFont="1" applyBorder="1" applyAlignment="1">
      <alignment horizontal="center"/>
    </xf>
    <xf numFmtId="4" fontId="31" fillId="0" borderId="63" xfId="0" applyNumberFormat="1" applyFont="1" applyBorder="1" applyAlignment="1">
      <alignment horizontal="center"/>
    </xf>
    <xf numFmtId="4" fontId="31" fillId="0" borderId="41" xfId="0" applyNumberFormat="1" applyFont="1" applyBorder="1" applyAlignment="1">
      <alignment horizontal="center"/>
    </xf>
    <xf numFmtId="2" fontId="0" fillId="0" borderId="0" xfId="0" applyNumberFormat="1"/>
    <xf numFmtId="4" fontId="0" fillId="4" borderId="47" xfId="0" applyNumberFormat="1" applyFont="1" applyFill="1" applyBorder="1"/>
    <xf numFmtId="4" fontId="0" fillId="4" borderId="61" xfId="0" applyNumberFormat="1" applyFont="1" applyFill="1" applyBorder="1"/>
    <xf numFmtId="4" fontId="0" fillId="4" borderId="47" xfId="0" applyNumberFormat="1" applyFill="1" applyBorder="1" applyAlignment="1">
      <alignment horizontal="right"/>
    </xf>
    <xf numFmtId="4" fontId="0" fillId="4" borderId="61" xfId="0" applyNumberFormat="1" applyFill="1" applyBorder="1" applyAlignment="1">
      <alignment horizontal="right"/>
    </xf>
    <xf numFmtId="4" fontId="0" fillId="4" borderId="48" xfId="0" applyNumberFormat="1" applyFill="1" applyBorder="1" applyAlignment="1">
      <alignment horizontal="right"/>
    </xf>
    <xf numFmtId="4" fontId="0" fillId="4" borderId="48" xfId="0" applyNumberFormat="1" applyFont="1" applyFill="1" applyBorder="1" applyAlignment="1">
      <alignment horizontal="right"/>
    </xf>
    <xf numFmtId="4" fontId="0" fillId="4" borderId="80" xfId="0" applyNumberFormat="1" applyFont="1" applyFill="1" applyBorder="1" applyAlignment="1">
      <alignment horizontal="right"/>
    </xf>
    <xf numFmtId="4" fontId="0" fillId="4" borderId="63" xfId="0" applyNumberFormat="1" applyFill="1" applyBorder="1" applyAlignment="1">
      <alignment horizontal="right"/>
    </xf>
    <xf numFmtId="4" fontId="0" fillId="4" borderId="63" xfId="0" applyNumberFormat="1" applyFont="1" applyFill="1" applyBorder="1" applyAlignment="1">
      <alignment horizontal="right"/>
    </xf>
    <xf numFmtId="4" fontId="0" fillId="4" borderId="41" xfId="0" applyNumberFormat="1" applyFont="1" applyFill="1" applyBorder="1" applyAlignment="1">
      <alignment horizontal="right"/>
    </xf>
    <xf numFmtId="4" fontId="0" fillId="0" borderId="47" xfId="0" applyNumberFormat="1" applyFill="1" applyBorder="1" applyAlignment="1">
      <alignment horizontal="center" vertical="center"/>
    </xf>
    <xf numFmtId="4" fontId="0" fillId="0" borderId="61" xfId="0" applyNumberFormat="1" applyFill="1" applyBorder="1" applyAlignment="1">
      <alignment horizontal="center" vertical="center"/>
    </xf>
    <xf numFmtId="2" fontId="32" fillId="0" borderId="47" xfId="0" applyNumberFormat="1" applyFont="1" applyFill="1" applyBorder="1" applyAlignment="1">
      <alignment horizontal="center" vertical="center"/>
    </xf>
    <xf numFmtId="2" fontId="32" fillId="0" borderId="61" xfId="0" applyNumberFormat="1" applyFont="1" applyFill="1" applyBorder="1" applyAlignment="1">
      <alignment horizontal="center" vertical="center"/>
    </xf>
    <xf numFmtId="4" fontId="0" fillId="0" borderId="53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78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61" xfId="0" applyBorder="1" applyAlignment="1">
      <alignment horizontal="right"/>
    </xf>
    <xf numFmtId="0" fontId="0" fillId="0" borderId="63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169" fontId="20" fillId="5" borderId="84" xfId="0" applyNumberFormat="1" applyFont="1" applyFill="1" applyBorder="1"/>
    <xf numFmtId="169" fontId="36" fillId="5" borderId="85" xfId="0" applyNumberFormat="1" applyFont="1" applyFill="1" applyBorder="1"/>
    <xf numFmtId="169" fontId="37" fillId="5" borderId="86" xfId="0" applyNumberFormat="1" applyFont="1" applyFill="1" applyBorder="1"/>
    <xf numFmtId="169" fontId="24" fillId="5" borderId="86" xfId="0" applyNumberFormat="1" applyFont="1" applyFill="1" applyBorder="1"/>
    <xf numFmtId="169" fontId="35" fillId="5" borderId="64" xfId="0" applyNumberFormat="1" applyFont="1" applyFill="1" applyBorder="1"/>
    <xf numFmtId="168" fontId="38" fillId="0" borderId="39" xfId="0" applyNumberFormat="1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0" fillId="0" borderId="64" xfId="0" applyBorder="1" applyAlignment="1">
      <alignment horizontal="left"/>
    </xf>
    <xf numFmtId="0" fontId="13" fillId="0" borderId="64" xfId="0" applyFont="1" applyBorder="1" applyAlignment="1">
      <alignment horizontal="center"/>
    </xf>
    <xf numFmtId="0" fontId="0" fillId="0" borderId="82" xfId="0" applyBorder="1" applyAlignment="1">
      <alignment horizontal="left"/>
    </xf>
    <xf numFmtId="168" fontId="13" fillId="0" borderId="64" xfId="0" applyNumberFormat="1" applyFont="1" applyBorder="1" applyAlignment="1">
      <alignment horizontal="center"/>
    </xf>
    <xf numFmtId="169" fontId="0" fillId="0" borderId="63" xfId="0" applyNumberFormat="1" applyFont="1" applyBorder="1" applyAlignment="1">
      <alignment horizontal="center"/>
    </xf>
    <xf numFmtId="168" fontId="0" fillId="0" borderId="47" xfId="0" applyNumberFormat="1" applyBorder="1"/>
    <xf numFmtId="169" fontId="21" fillId="0" borderId="13" xfId="0" applyNumberFormat="1" applyFont="1" applyBorder="1"/>
    <xf numFmtId="168" fontId="39" fillId="0" borderId="48" xfId="0" applyNumberFormat="1" applyFont="1" applyBorder="1"/>
    <xf numFmtId="0" fontId="39" fillId="0" borderId="48" xfId="0" applyFont="1" applyBorder="1"/>
    <xf numFmtId="169" fontId="39" fillId="0" borderId="47" xfId="0" applyNumberFormat="1" applyFont="1" applyBorder="1"/>
    <xf numFmtId="169" fontId="14" fillId="0" borderId="47" xfId="0" applyNumberFormat="1" applyFont="1" applyBorder="1" applyAlignment="1">
      <alignment horizontal="center" vertical="center"/>
    </xf>
    <xf numFmtId="169" fontId="14" fillId="0" borderId="61" xfId="0" applyNumberFormat="1" applyFont="1" applyBorder="1" applyAlignment="1">
      <alignment horizontal="center" vertical="center"/>
    </xf>
    <xf numFmtId="169" fontId="14" fillId="0" borderId="13" xfId="0" applyNumberFormat="1" applyFont="1" applyBorder="1" applyAlignment="1">
      <alignment horizontal="center" vertical="center"/>
    </xf>
    <xf numFmtId="169" fontId="14" fillId="0" borderId="62" xfId="0" applyNumberFormat="1" applyFont="1" applyBorder="1" applyAlignment="1">
      <alignment horizontal="center" vertical="center"/>
    </xf>
    <xf numFmtId="169" fontId="14" fillId="0" borderId="11" xfId="0" applyNumberFormat="1" applyFont="1" applyBorder="1" applyAlignment="1">
      <alignment horizontal="center" vertical="center"/>
    </xf>
    <xf numFmtId="169" fontId="14" fillId="0" borderId="35" xfId="0" applyNumberFormat="1" applyFont="1" applyBorder="1" applyAlignment="1">
      <alignment horizontal="center" vertical="center"/>
    </xf>
    <xf numFmtId="169" fontId="14" fillId="0" borderId="31" xfId="0" applyNumberFormat="1" applyFont="1" applyBorder="1" applyAlignment="1">
      <alignment horizontal="center" vertical="center"/>
    </xf>
    <xf numFmtId="169" fontId="14" fillId="0" borderId="63" xfId="0" applyNumberFormat="1" applyFont="1" applyBorder="1" applyAlignment="1">
      <alignment horizontal="center" vertical="center"/>
    </xf>
    <xf numFmtId="169" fontId="14" fillId="0" borderId="41" xfId="0" applyNumberFormat="1" applyFont="1" applyBorder="1" applyAlignment="1">
      <alignment horizontal="center" vertical="center"/>
    </xf>
    <xf numFmtId="0" fontId="32" fillId="0" borderId="87" xfId="0" applyFont="1" applyBorder="1" applyAlignment="1">
      <alignment horizontal="center"/>
    </xf>
    <xf numFmtId="0" fontId="32" fillId="0" borderId="88" xfId="0" applyFont="1" applyBorder="1" applyAlignment="1">
      <alignment horizontal="center"/>
    </xf>
    <xf numFmtId="2" fontId="32" fillId="0" borderId="87" xfId="0" applyNumberFormat="1" applyFont="1" applyBorder="1" applyAlignment="1">
      <alignment horizontal="center"/>
    </xf>
    <xf numFmtId="2" fontId="18" fillId="0" borderId="87" xfId="0" applyNumberFormat="1" applyFont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8" fontId="9" fillId="4" borderId="48" xfId="0" applyNumberFormat="1" applyFont="1" applyFill="1" applyBorder="1" applyAlignment="1">
      <alignment horizontal="center"/>
    </xf>
    <xf numFmtId="168" fontId="9" fillId="4" borderId="80" xfId="0" applyNumberFormat="1" applyFont="1" applyFill="1" applyBorder="1" applyAlignment="1">
      <alignment horizontal="center"/>
    </xf>
    <xf numFmtId="168" fontId="33" fillId="0" borderId="42" xfId="0" applyNumberFormat="1" applyFont="1" applyFill="1" applyBorder="1"/>
    <xf numFmtId="0" fontId="33" fillId="0" borderId="42" xfId="0" applyFont="1" applyFill="1" applyBorder="1"/>
    <xf numFmtId="168" fontId="33" fillId="0" borderId="61" xfId="0" applyNumberFormat="1" applyFont="1" applyFill="1" applyBorder="1"/>
    <xf numFmtId="0" fontId="33" fillId="0" borderId="35" xfId="0" applyFont="1" applyFill="1" applyBorder="1"/>
    <xf numFmtId="168" fontId="33" fillId="0" borderId="35" xfId="0" applyNumberFormat="1" applyFont="1" applyFill="1" applyBorder="1"/>
    <xf numFmtId="0" fontId="33" fillId="0" borderId="61" xfId="0" applyFont="1" applyFill="1" applyBorder="1"/>
    <xf numFmtId="169" fontId="10" fillId="0" borderId="47" xfId="5" applyNumberFormat="1" applyFont="1" applyFill="1" applyBorder="1" applyAlignment="1">
      <alignment horizontal="center" vertical="center" wrapText="1"/>
    </xf>
    <xf numFmtId="169" fontId="10" fillId="0" borderId="61" xfId="5" applyNumberFormat="1" applyFont="1" applyFill="1" applyBorder="1" applyAlignment="1">
      <alignment horizontal="center" vertical="center" wrapText="1"/>
    </xf>
    <xf numFmtId="169" fontId="10" fillId="0" borderId="13" xfId="5" applyNumberFormat="1" applyFont="1" applyFill="1" applyBorder="1" applyAlignment="1">
      <alignment horizontal="center" vertical="center" wrapText="1"/>
    </xf>
    <xf numFmtId="169" fontId="10" fillId="0" borderId="62" xfId="5" applyNumberFormat="1" applyFont="1" applyFill="1" applyBorder="1" applyAlignment="1">
      <alignment horizontal="center" vertical="center" wrapText="1"/>
    </xf>
    <xf numFmtId="0" fontId="0" fillId="2" borderId="62" xfId="0" applyFill="1" applyBorder="1"/>
    <xf numFmtId="0" fontId="0" fillId="2" borderId="63" xfId="0" applyFont="1" applyFill="1" applyBorder="1"/>
    <xf numFmtId="0" fontId="13" fillId="0" borderId="61" xfId="0" applyFont="1" applyFill="1" applyBorder="1"/>
    <xf numFmtId="0" fontId="13" fillId="0" borderId="41" xfId="0" applyFont="1" applyFill="1" applyBorder="1"/>
    <xf numFmtId="168" fontId="23" fillId="0" borderId="47" xfId="0" applyNumberFormat="1" applyFont="1" applyBorder="1" applyAlignment="1">
      <alignment horizontal="center"/>
    </xf>
    <xf numFmtId="0" fontId="13" fillId="0" borderId="63" xfId="0" applyFont="1" applyBorder="1"/>
    <xf numFmtId="0" fontId="13" fillId="0" borderId="41" xfId="0" applyFont="1" applyBorder="1"/>
    <xf numFmtId="169" fontId="0" fillId="0" borderId="47" xfId="0" applyNumberFormat="1" applyFill="1" applyBorder="1" applyAlignment="1">
      <alignment horizontal="center" vertical="center" wrapText="1"/>
    </xf>
    <xf numFmtId="169" fontId="0" fillId="0" borderId="52" xfId="0" applyNumberFormat="1" applyFill="1" applyBorder="1" applyAlignment="1">
      <alignment horizontal="center" vertical="center" wrapText="1"/>
    </xf>
    <xf numFmtId="169" fontId="0" fillId="0" borderId="23" xfId="0" applyNumberFormat="1" applyFill="1" applyBorder="1" applyAlignment="1">
      <alignment vertical="center" wrapText="1"/>
    </xf>
    <xf numFmtId="169" fontId="0" fillId="0" borderId="76" xfId="0" applyNumberFormat="1" applyFill="1" applyBorder="1" applyAlignment="1">
      <alignment vertical="center" wrapText="1"/>
    </xf>
    <xf numFmtId="169" fontId="13" fillId="0" borderId="47" xfId="0" applyNumberFormat="1" applyFont="1" applyFill="1" applyBorder="1" applyAlignment="1">
      <alignment vertical="center" wrapText="1"/>
    </xf>
    <xf numFmtId="169" fontId="13" fillId="0" borderId="52" xfId="0" applyNumberFormat="1" applyFont="1" applyFill="1" applyBorder="1" applyAlignment="1">
      <alignment vertical="center" wrapText="1"/>
    </xf>
    <xf numFmtId="168" fontId="0" fillId="0" borderId="64" xfId="0" applyNumberFormat="1" applyBorder="1" applyAlignment="1">
      <alignment horizontal="center"/>
    </xf>
    <xf numFmtId="168" fontId="0" fillId="0" borderId="82" xfId="0" applyNumberFormat="1" applyBorder="1" applyAlignment="1">
      <alignment horizontal="center"/>
    </xf>
    <xf numFmtId="0" fontId="9" fillId="0" borderId="64" xfId="0" applyFont="1" applyBorder="1" applyAlignment="1">
      <alignment horizontal="center"/>
    </xf>
    <xf numFmtId="4" fontId="0" fillId="6" borderId="47" xfId="0" applyNumberFormat="1" applyFill="1" applyBorder="1" applyAlignment="1">
      <alignment horizontal="center" vertical="center"/>
    </xf>
    <xf numFmtId="4" fontId="0" fillId="6" borderId="61" xfId="0" applyNumberFormat="1" applyFill="1" applyBorder="1" applyAlignment="1">
      <alignment horizontal="center" vertical="center"/>
    </xf>
    <xf numFmtId="169" fontId="0" fillId="4" borderId="47" xfId="0" applyNumberFormat="1" applyFont="1" applyFill="1" applyBorder="1"/>
    <xf numFmtId="169" fontId="0" fillId="4" borderId="61" xfId="0" applyNumberFormat="1" applyFont="1" applyFill="1" applyBorder="1"/>
    <xf numFmtId="168" fontId="0" fillId="4" borderId="47" xfId="0" applyNumberFormat="1" applyFill="1" applyBorder="1" applyAlignment="1">
      <alignment horizontal="right"/>
    </xf>
    <xf numFmtId="168" fontId="0" fillId="4" borderId="61" xfId="0" applyNumberFormat="1" applyFill="1" applyBorder="1" applyAlignment="1">
      <alignment horizontal="right"/>
    </xf>
    <xf numFmtId="169" fontId="0" fillId="4" borderId="80" xfId="0" applyNumberFormat="1" applyFont="1" applyFill="1" applyBorder="1" applyAlignment="1"/>
    <xf numFmtId="169" fontId="0" fillId="4" borderId="41" xfId="0" applyNumberFormat="1" applyFont="1" applyFill="1" applyBorder="1" applyAlignment="1"/>
    <xf numFmtId="168" fontId="0" fillId="4" borderId="48" xfId="0" applyNumberFormat="1" applyFill="1" applyBorder="1" applyAlignment="1">
      <alignment horizontal="right"/>
    </xf>
    <xf numFmtId="168" fontId="0" fillId="4" borderId="48" xfId="0" applyNumberFormat="1" applyFont="1" applyFill="1" applyBorder="1" applyAlignment="1">
      <alignment horizontal="right"/>
    </xf>
    <xf numFmtId="168" fontId="0" fillId="4" borderId="80" xfId="0" applyNumberFormat="1" applyFont="1" applyFill="1" applyBorder="1" applyAlignment="1">
      <alignment horizontal="right"/>
    </xf>
    <xf numFmtId="168" fontId="0" fillId="4" borderId="63" xfId="0" applyNumberFormat="1" applyFill="1" applyBorder="1" applyAlignment="1">
      <alignment horizontal="right"/>
    </xf>
    <xf numFmtId="168" fontId="0" fillId="4" borderId="63" xfId="0" applyNumberFormat="1" applyFont="1" applyFill="1" applyBorder="1" applyAlignment="1">
      <alignment horizontal="right"/>
    </xf>
    <xf numFmtId="168" fontId="0" fillId="4" borderId="41" xfId="0" applyNumberFormat="1" applyFont="1" applyFill="1" applyBorder="1" applyAlignment="1">
      <alignment horizontal="right"/>
    </xf>
    <xf numFmtId="169" fontId="18" fillId="0" borderId="47" xfId="0" applyNumberFormat="1" applyFont="1" applyFill="1" applyBorder="1" applyAlignment="1">
      <alignment horizontal="center"/>
    </xf>
    <xf numFmtId="169" fontId="18" fillId="0" borderId="61" xfId="0" applyNumberFormat="1" applyFont="1" applyFill="1" applyBorder="1" applyAlignment="1">
      <alignment horizontal="center"/>
    </xf>
    <xf numFmtId="169" fontId="18" fillId="0" borderId="13" xfId="0" applyNumberFormat="1" applyFont="1" applyFill="1" applyBorder="1" applyAlignment="1">
      <alignment horizontal="center"/>
    </xf>
    <xf numFmtId="169" fontId="18" fillId="0" borderId="62" xfId="0" applyNumberFormat="1" applyFont="1" applyFill="1" applyBorder="1" applyAlignment="1">
      <alignment horizontal="center"/>
    </xf>
    <xf numFmtId="169" fontId="8" fillId="0" borderId="35" xfId="0" applyNumberFormat="1" applyFont="1" applyFill="1" applyBorder="1" applyAlignment="1">
      <alignment horizontal="center"/>
    </xf>
    <xf numFmtId="169" fontId="8" fillId="0" borderId="61" xfId="0" applyNumberFormat="1" applyFont="1" applyFill="1" applyBorder="1" applyAlignment="1">
      <alignment horizontal="center"/>
    </xf>
    <xf numFmtId="168" fontId="0" fillId="0" borderId="63" xfId="0" applyNumberFormat="1" applyBorder="1" applyAlignment="1">
      <alignment horizontal="center"/>
    </xf>
    <xf numFmtId="168" fontId="0" fillId="0" borderId="6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1" fillId="4" borderId="62" xfId="0" applyFont="1" applyFill="1" applyBorder="1"/>
    <xf numFmtId="0" fontId="21" fillId="4" borderId="63" xfId="0" applyFont="1" applyFill="1" applyBorder="1"/>
    <xf numFmtId="0" fontId="30" fillId="4" borderId="67" xfId="0" applyFont="1" applyFill="1" applyBorder="1" applyAlignment="1"/>
    <xf numFmtId="0" fontId="30" fillId="4" borderId="41" xfId="0" applyFont="1" applyFill="1" applyBorder="1"/>
    <xf numFmtId="164" fontId="40" fillId="0" borderId="57" xfId="0" applyNumberFormat="1" applyFont="1" applyBorder="1" applyAlignment="1">
      <alignment vertical="center"/>
    </xf>
    <xf numFmtId="164" fontId="40" fillId="0" borderId="7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40" fillId="0" borderId="7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0" fillId="0" borderId="73" xfId="0" applyFont="1" applyBorder="1" applyAlignment="1">
      <alignment horizontal="center" vertical="center" wrapText="1"/>
    </xf>
    <xf numFmtId="0" fontId="41" fillId="2" borderId="23" xfId="0" applyFont="1" applyFill="1" applyBorder="1"/>
    <xf numFmtId="168" fontId="3" fillId="2" borderId="73" xfId="0" applyNumberFormat="1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166" fontId="3" fillId="2" borderId="23" xfId="1" applyNumberFormat="1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166" fontId="3" fillId="0" borderId="47" xfId="1" applyNumberFormat="1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166" fontId="3" fillId="0" borderId="23" xfId="1" applyNumberFormat="1" applyFont="1" applyBorder="1" applyAlignment="1">
      <alignment horizontal="center" wrapText="1"/>
    </xf>
    <xf numFmtId="166" fontId="3" fillId="0" borderId="23" xfId="0" applyNumberFormat="1" applyFont="1" applyBorder="1" applyAlignment="1">
      <alignment horizontal="center"/>
    </xf>
    <xf numFmtId="167" fontId="3" fillId="0" borderId="73" xfId="2" applyNumberFormat="1" applyFont="1" applyBorder="1"/>
    <xf numFmtId="166" fontId="3" fillId="0" borderId="53" xfId="0" applyNumberFormat="1" applyFont="1" applyBorder="1" applyAlignment="1">
      <alignment horizontal="center"/>
    </xf>
    <xf numFmtId="167" fontId="3" fillId="0" borderId="73" xfId="2" applyNumberFormat="1" applyFont="1" applyBorder="1" applyAlignment="1">
      <alignment horizontal="center"/>
    </xf>
    <xf numFmtId="9" fontId="3" fillId="0" borderId="23" xfId="1" applyFont="1" applyBorder="1" applyAlignment="1">
      <alignment horizontal="center"/>
    </xf>
    <xf numFmtId="165" fontId="3" fillId="0" borderId="73" xfId="2" applyFont="1" applyBorder="1" applyAlignment="1">
      <alignment horizontal="center"/>
    </xf>
    <xf numFmtId="167" fontId="3" fillId="0" borderId="48" xfId="2" applyNumberFormat="1" applyFont="1" applyBorder="1" applyAlignment="1">
      <alignment horizontal="center"/>
    </xf>
    <xf numFmtId="166" fontId="3" fillId="0" borderId="78" xfId="1" applyNumberFormat="1" applyFont="1" applyBorder="1" applyAlignment="1">
      <alignment horizontal="center"/>
    </xf>
    <xf numFmtId="0" fontId="40" fillId="0" borderId="45" xfId="0" applyFont="1" applyBorder="1" applyAlignment="1">
      <alignment horizontal="center" vertical="center" wrapText="1"/>
    </xf>
    <xf numFmtId="0" fontId="41" fillId="2" borderId="46" xfId="0" applyFont="1" applyFill="1" applyBorder="1"/>
    <xf numFmtId="0" fontId="40" fillId="2" borderId="45" xfId="0" applyFont="1" applyFill="1" applyBorder="1" applyAlignment="1">
      <alignment horizontal="center"/>
    </xf>
    <xf numFmtId="0" fontId="41" fillId="2" borderId="13" xfId="0" applyFont="1" applyFill="1" applyBorder="1"/>
    <xf numFmtId="168" fontId="3" fillId="2" borderId="45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6" fontId="3" fillId="0" borderId="35" xfId="1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6" fontId="3" fillId="0" borderId="13" xfId="1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center"/>
    </xf>
    <xf numFmtId="167" fontId="3" fillId="0" borderId="45" xfId="2" applyNumberFormat="1" applyFont="1" applyBorder="1"/>
    <xf numFmtId="166" fontId="3" fillId="0" borderId="46" xfId="0" applyNumberFormat="1" applyFont="1" applyBorder="1" applyAlignment="1">
      <alignment horizontal="center"/>
    </xf>
    <xf numFmtId="167" fontId="3" fillId="0" borderId="45" xfId="2" applyNumberFormat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167" fontId="3" fillId="0" borderId="11" xfId="2" applyNumberFormat="1" applyFont="1" applyBorder="1" applyAlignment="1">
      <alignment horizontal="center"/>
    </xf>
    <xf numFmtId="166" fontId="3" fillId="0" borderId="36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1" fillId="2" borderId="15" xfId="0" applyFont="1" applyFill="1" applyBorder="1"/>
    <xf numFmtId="168" fontId="3" fillId="2" borderId="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6" fontId="3" fillId="2" borderId="3" xfId="1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3" fillId="0" borderId="3" xfId="1" applyNumberFormat="1" applyFont="1" applyBorder="1" applyAlignment="1">
      <alignment horizontal="center" wrapText="1"/>
    </xf>
    <xf numFmtId="166" fontId="3" fillId="0" borderId="3" xfId="0" applyNumberFormat="1" applyFont="1" applyBorder="1" applyAlignment="1">
      <alignment horizontal="center"/>
    </xf>
    <xf numFmtId="167" fontId="3" fillId="0" borderId="6" xfId="2" applyNumberFormat="1" applyFont="1" applyBorder="1"/>
    <xf numFmtId="166" fontId="3" fillId="0" borderId="32" xfId="0" applyNumberFormat="1" applyFont="1" applyBorder="1" applyAlignment="1">
      <alignment horizontal="center"/>
    </xf>
    <xf numFmtId="167" fontId="3" fillId="0" borderId="14" xfId="2" applyNumberFormat="1" applyFont="1" applyBorder="1" applyAlignment="1">
      <alignment horizontal="center"/>
    </xf>
    <xf numFmtId="9" fontId="3" fillId="0" borderId="15" xfId="1" applyFont="1" applyBorder="1" applyAlignment="1">
      <alignment horizontal="center"/>
    </xf>
    <xf numFmtId="165" fontId="3" fillId="0" borderId="14" xfId="2" applyFont="1" applyBorder="1" applyAlignment="1">
      <alignment horizontal="center"/>
    </xf>
    <xf numFmtId="167" fontId="3" fillId="0" borderId="1" xfId="2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8" fontId="3" fillId="2" borderId="14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6" fontId="3" fillId="2" borderId="15" xfId="1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3" fillId="0" borderId="17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6" fontId="3" fillId="0" borderId="15" xfId="1" applyNumberFormat="1" applyFont="1" applyBorder="1" applyAlignment="1">
      <alignment horizontal="center" wrapText="1"/>
    </xf>
    <xf numFmtId="167" fontId="3" fillId="0" borderId="14" xfId="2" applyNumberFormat="1" applyFont="1" applyBorder="1"/>
    <xf numFmtId="166" fontId="3" fillId="0" borderId="42" xfId="0" applyNumberFormat="1" applyFont="1" applyBorder="1" applyAlignment="1">
      <alignment horizontal="center"/>
    </xf>
    <xf numFmtId="167" fontId="3" fillId="0" borderId="16" xfId="2" applyNumberFormat="1" applyFont="1" applyBorder="1" applyAlignment="1">
      <alignment horizontal="center"/>
    </xf>
    <xf numFmtId="166" fontId="3" fillId="0" borderId="18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0" fontId="40" fillId="2" borderId="6" xfId="0" applyFont="1" applyFill="1" applyBorder="1" applyAlignment="1">
      <alignment horizontal="center"/>
    </xf>
    <xf numFmtId="0" fontId="41" fillId="2" borderId="3" xfId="0" applyFont="1" applyFill="1" applyBorder="1"/>
    <xf numFmtId="0" fontId="40" fillId="2" borderId="14" xfId="0" applyFont="1" applyFill="1" applyBorder="1" applyAlignment="1">
      <alignment horizontal="center" vertical="center"/>
    </xf>
    <xf numFmtId="0" fontId="41" fillId="2" borderId="42" xfId="0" applyFont="1" applyFill="1" applyBorder="1" applyAlignment="1"/>
    <xf numFmtId="166" fontId="3" fillId="0" borderId="42" xfId="1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8" fillId="2" borderId="3" xfId="0" applyFont="1" applyFill="1" applyBorder="1"/>
    <xf numFmtId="0" fontId="41" fillId="2" borderId="42" xfId="0" applyFont="1" applyFill="1" applyBorder="1"/>
    <xf numFmtId="0" fontId="41" fillId="2" borderId="42" xfId="0" applyFont="1" applyFill="1" applyBorder="1" applyAlignment="1">
      <alignment wrapText="1"/>
    </xf>
    <xf numFmtId="168" fontId="3" fillId="2" borderId="74" xfId="0" applyNumberFormat="1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166" fontId="3" fillId="2" borderId="68" xfId="1" applyNumberFormat="1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0" borderId="69" xfId="0" applyFont="1" applyBorder="1" applyAlignment="1">
      <alignment horizontal="center"/>
    </xf>
    <xf numFmtId="166" fontId="3" fillId="0" borderId="67" xfId="1" applyNumberFormat="1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166" fontId="3" fillId="0" borderId="68" xfId="1" applyNumberFormat="1" applyFont="1" applyBorder="1" applyAlignment="1">
      <alignment horizontal="center" wrapText="1"/>
    </xf>
    <xf numFmtId="166" fontId="3" fillId="0" borderId="68" xfId="0" applyNumberFormat="1" applyFont="1" applyBorder="1" applyAlignment="1">
      <alignment horizontal="center"/>
    </xf>
    <xf numFmtId="167" fontId="3" fillId="0" borderId="74" xfId="2" applyNumberFormat="1" applyFont="1" applyBorder="1"/>
    <xf numFmtId="166" fontId="3" fillId="0" borderId="43" xfId="0" applyNumberFormat="1" applyFont="1" applyBorder="1" applyAlignment="1">
      <alignment horizontal="center"/>
    </xf>
    <xf numFmtId="167" fontId="3" fillId="0" borderId="74" xfId="2" applyNumberFormat="1" applyFont="1" applyBorder="1" applyAlignment="1">
      <alignment horizontal="center"/>
    </xf>
    <xf numFmtId="9" fontId="3" fillId="0" borderId="68" xfId="1" applyFont="1" applyBorder="1" applyAlignment="1">
      <alignment horizontal="center"/>
    </xf>
    <xf numFmtId="165" fontId="3" fillId="0" borderId="74" xfId="2" applyFont="1" applyBorder="1" applyAlignment="1">
      <alignment horizontal="center"/>
    </xf>
    <xf numFmtId="167" fontId="3" fillId="0" borderId="69" xfId="2" applyNumberFormat="1" applyFont="1" applyBorder="1" applyAlignment="1">
      <alignment horizontal="center"/>
    </xf>
    <xf numFmtId="166" fontId="3" fillId="0" borderId="75" xfId="1" applyNumberFormat="1" applyFont="1" applyBorder="1" applyAlignment="1">
      <alignment horizontal="center"/>
    </xf>
    <xf numFmtId="166" fontId="3" fillId="0" borderId="68" xfId="1" applyNumberFormat="1" applyFont="1" applyBorder="1" applyAlignment="1">
      <alignment horizontal="center"/>
    </xf>
    <xf numFmtId="165" fontId="3" fillId="0" borderId="45" xfId="2" applyFont="1" applyBorder="1" applyAlignment="1">
      <alignment horizontal="center"/>
    </xf>
    <xf numFmtId="0" fontId="40" fillId="2" borderId="57" xfId="0" applyFont="1" applyFill="1" applyBorder="1" applyAlignment="1">
      <alignment horizontal="center"/>
    </xf>
    <xf numFmtId="0" fontId="41" fillId="2" borderId="76" xfId="0" applyFont="1" applyFill="1" applyBorder="1" applyAlignment="1"/>
    <xf numFmtId="168" fontId="3" fillId="2" borderId="57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166" fontId="3" fillId="2" borderId="76" xfId="1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6" fontId="3" fillId="0" borderId="52" xfId="1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66" fontId="3" fillId="0" borderId="76" xfId="1" applyNumberFormat="1" applyFont="1" applyBorder="1" applyAlignment="1">
      <alignment horizontal="center" vertical="center" wrapText="1"/>
    </xf>
    <xf numFmtId="166" fontId="3" fillId="0" borderId="76" xfId="0" applyNumberFormat="1" applyFont="1" applyBorder="1" applyAlignment="1">
      <alignment horizontal="center" vertical="center"/>
    </xf>
    <xf numFmtId="167" fontId="3" fillId="0" borderId="57" xfId="2" applyNumberFormat="1" applyFont="1" applyBorder="1" applyAlignment="1">
      <alignment vertical="center"/>
    </xf>
    <xf numFmtId="166" fontId="3" fillId="0" borderId="54" xfId="0" applyNumberFormat="1" applyFont="1" applyBorder="1" applyAlignment="1">
      <alignment horizontal="center" vertical="center"/>
    </xf>
    <xf numFmtId="167" fontId="3" fillId="0" borderId="57" xfId="2" applyNumberFormat="1" applyFont="1" applyBorder="1" applyAlignment="1">
      <alignment horizontal="center" vertical="center"/>
    </xf>
    <xf numFmtId="9" fontId="3" fillId="0" borderId="54" xfId="1" applyFont="1" applyBorder="1" applyAlignment="1">
      <alignment horizontal="center"/>
    </xf>
    <xf numFmtId="165" fontId="3" fillId="0" borderId="57" xfId="2" applyFont="1" applyBorder="1" applyAlignment="1">
      <alignment horizontal="center"/>
    </xf>
    <xf numFmtId="9" fontId="3" fillId="0" borderId="76" xfId="1" applyFont="1" applyBorder="1" applyAlignment="1">
      <alignment horizontal="center"/>
    </xf>
    <xf numFmtId="167" fontId="3" fillId="0" borderId="39" xfId="2" applyNumberFormat="1" applyFont="1" applyBorder="1" applyAlignment="1">
      <alignment horizontal="center" vertical="center"/>
    </xf>
    <xf numFmtId="166" fontId="3" fillId="0" borderId="76" xfId="0" applyNumberFormat="1" applyFont="1" applyBorder="1" applyAlignment="1">
      <alignment horizontal="center"/>
    </xf>
    <xf numFmtId="166" fontId="3" fillId="0" borderId="77" xfId="1" applyNumberFormat="1" applyFont="1" applyBorder="1" applyAlignment="1">
      <alignment horizontal="center" vertical="center"/>
    </xf>
    <xf numFmtId="166" fontId="3" fillId="0" borderId="76" xfId="1" applyNumberFormat="1" applyFont="1" applyBorder="1" applyAlignment="1">
      <alignment horizontal="center" vertical="center"/>
    </xf>
    <xf numFmtId="0" fontId="40" fillId="2" borderId="26" xfId="0" applyFont="1" applyFill="1" applyBorder="1"/>
    <xf numFmtId="0" fontId="22" fillId="0" borderId="0" xfId="0" applyFont="1" applyAlignment="1">
      <alignment horizontal="center"/>
    </xf>
    <xf numFmtId="0" fontId="19" fillId="0" borderId="49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/>
    </xf>
    <xf numFmtId="0" fontId="40" fillId="0" borderId="69" xfId="0" applyFont="1" applyBorder="1" applyAlignment="1">
      <alignment horizontal="center"/>
    </xf>
    <xf numFmtId="0" fontId="40" fillId="0" borderId="3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6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40" fillId="0" borderId="28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168" fontId="4" fillId="2" borderId="24" xfId="0" applyNumberFormat="1" applyFont="1" applyFill="1" applyBorder="1" applyAlignment="1">
      <alignment horizontal="center" vertical="center"/>
    </xf>
    <xf numFmtId="168" fontId="4" fillId="2" borderId="65" xfId="0" applyNumberFormat="1" applyFont="1" applyFill="1" applyBorder="1" applyAlignment="1">
      <alignment horizontal="center" vertical="center"/>
    </xf>
    <xf numFmtId="168" fontId="4" fillId="2" borderId="62" xfId="0" applyNumberFormat="1" applyFont="1" applyFill="1" applyBorder="1" applyAlignment="1">
      <alignment horizontal="center" vertical="center"/>
    </xf>
    <xf numFmtId="0" fontId="40" fillId="0" borderId="27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 horizontal="left"/>
    </xf>
  </cellXfs>
  <cellStyles count="6">
    <cellStyle name="Excel Built-in Normal" xfId="3"/>
    <cellStyle name="Обычный" xfId="0" builtinId="0"/>
    <cellStyle name="Обычный_2018-Оновлена форма показників роботи підприємств МЕТ" xfId="5"/>
    <cellStyle name="Обычный_2018-Оновлена форма показників роботи підприємств МЕТ_2019-Нова форма показників на Корпорацію (від21.03.19.)Лист Microsoft Excel" xfId="4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44"/>
  <sheetViews>
    <sheetView tabSelected="1" zoomScale="50" zoomScaleNormal="50" workbookViewId="0">
      <selection activeCell="W23" sqref="W23"/>
    </sheetView>
  </sheetViews>
  <sheetFormatPr defaultRowHeight="13.2"/>
  <cols>
    <col min="1" max="1" width="5.5546875" customWidth="1"/>
    <col min="2" max="2" width="54" customWidth="1"/>
    <col min="3" max="3" width="10.33203125" customWidth="1"/>
    <col min="4" max="4" width="9.6640625" customWidth="1"/>
    <col min="5" max="5" width="14.5546875" customWidth="1"/>
    <col min="6" max="6" width="10.5546875" customWidth="1"/>
    <col min="7" max="7" width="10" customWidth="1"/>
    <col min="8" max="8" width="14" customWidth="1"/>
    <col min="9" max="9" width="10.6640625" customWidth="1"/>
    <col min="10" max="10" width="14.109375" customWidth="1"/>
    <col min="11" max="11" width="14.5546875" customWidth="1"/>
    <col min="12" max="12" width="14.109375" customWidth="1"/>
    <col min="13" max="13" width="16" customWidth="1"/>
    <col min="14" max="14" width="10.21875" customWidth="1"/>
    <col min="15" max="15" width="13.77734375" customWidth="1"/>
    <col min="16" max="16" width="10.44140625" customWidth="1"/>
    <col min="17" max="17" width="16" customWidth="1"/>
    <col min="18" max="18" width="9.6640625" customWidth="1"/>
    <col min="19" max="19" width="16.44140625" customWidth="1"/>
    <col min="20" max="20" width="12.21875" customWidth="1"/>
    <col min="21" max="21" width="12" customWidth="1"/>
    <col min="22" max="23" width="12.109375" customWidth="1"/>
    <col min="24" max="24" width="42.44140625" customWidth="1"/>
    <col min="25" max="25" width="10.33203125" customWidth="1"/>
    <col min="26" max="26" width="11.21875" customWidth="1"/>
    <col min="28" max="28" width="10.21875" customWidth="1"/>
    <col min="29" max="29" width="15.5546875" customWidth="1"/>
    <col min="32" max="32" width="11.33203125" customWidth="1"/>
    <col min="35" max="35" width="10.44140625" customWidth="1"/>
    <col min="37" max="37" width="10.5546875" customWidth="1"/>
    <col min="38" max="38" width="11.44140625" customWidth="1"/>
    <col min="39" max="39" width="10.5546875" customWidth="1"/>
    <col min="44" max="44" width="40.88671875" customWidth="1"/>
    <col min="45" max="45" width="11.21875" customWidth="1"/>
    <col min="46" max="46" width="11" customWidth="1"/>
    <col min="47" max="47" width="12.77734375" customWidth="1"/>
    <col min="48" max="48" width="17.5546875" customWidth="1"/>
    <col min="52" max="52" width="4.77734375" customWidth="1"/>
    <col min="53" max="53" width="9.33203125" bestFit="1" customWidth="1"/>
    <col min="54" max="54" width="10.6640625" customWidth="1"/>
    <col min="55" max="55" width="13.6640625" customWidth="1"/>
    <col min="56" max="56" width="15.109375" customWidth="1"/>
    <col min="57" max="57" width="12.21875" customWidth="1"/>
    <col min="58" max="58" width="11.77734375" customWidth="1"/>
    <col min="59" max="59" width="14.77734375" customWidth="1"/>
    <col min="60" max="60" width="16.77734375" customWidth="1"/>
    <col min="61" max="61" width="13.5546875" customWidth="1"/>
    <col min="62" max="62" width="14.77734375" customWidth="1"/>
    <col min="64" max="64" width="11.77734375" customWidth="1"/>
    <col min="65" max="66" width="13.5546875" customWidth="1"/>
    <col min="68" max="68" width="10.88671875" customWidth="1"/>
    <col min="69" max="69" width="12.6640625" customWidth="1"/>
    <col min="70" max="70" width="13.109375" customWidth="1"/>
    <col min="71" max="71" width="11.77734375" customWidth="1"/>
    <col min="72" max="72" width="10.21875" customWidth="1"/>
    <col min="73" max="73" width="10.88671875" customWidth="1"/>
    <col min="74" max="74" width="12.44140625" customWidth="1"/>
    <col min="75" max="75" width="11" customWidth="1"/>
    <col min="76" max="76" width="14.77734375" customWidth="1"/>
    <col min="78" max="78" width="12.77734375" customWidth="1"/>
    <col min="79" max="79" width="11.109375" customWidth="1"/>
    <col min="80" max="80" width="9.33203125" customWidth="1"/>
    <col min="81" max="81" width="10.6640625" customWidth="1"/>
    <col min="82" max="82" width="13.77734375" customWidth="1"/>
    <col min="83" max="83" width="11.5546875" customWidth="1"/>
    <col min="84" max="84" width="10.88671875" customWidth="1"/>
  </cols>
  <sheetData>
    <row r="1" spans="1:85" ht="29.4" customHeight="1">
      <c r="A1" s="473" t="s">
        <v>29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35"/>
    </row>
    <row r="2" spans="1:85" ht="57" customHeight="1" thickBot="1">
      <c r="A2" s="474" t="s">
        <v>74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34"/>
    </row>
    <row r="3" spans="1:85" ht="22.2" customHeight="1">
      <c r="A3" s="475" t="s">
        <v>0</v>
      </c>
      <c r="B3" s="486" t="s">
        <v>1</v>
      </c>
      <c r="C3" s="489" t="s">
        <v>16</v>
      </c>
      <c r="D3" s="490"/>
      <c r="E3" s="491"/>
      <c r="F3" s="482" t="s">
        <v>4</v>
      </c>
      <c r="G3" s="482"/>
      <c r="H3" s="483"/>
      <c r="I3" s="481" t="s">
        <v>6</v>
      </c>
      <c r="J3" s="483"/>
      <c r="K3" s="481" t="s">
        <v>7</v>
      </c>
      <c r="L3" s="482"/>
      <c r="M3" s="482"/>
      <c r="N3" s="482"/>
      <c r="O3" s="482"/>
      <c r="P3" s="482"/>
      <c r="Q3" s="482"/>
      <c r="R3" s="482"/>
      <c r="S3" s="482"/>
      <c r="T3" s="483"/>
      <c r="U3" s="510" t="s">
        <v>9</v>
      </c>
      <c r="V3" s="511"/>
      <c r="W3" s="36"/>
      <c r="AH3" s="503" t="s">
        <v>22</v>
      </c>
      <c r="AI3" s="503"/>
      <c r="AJ3" s="503"/>
      <c r="AK3" s="503"/>
      <c r="AL3" s="503"/>
      <c r="AM3" s="503"/>
      <c r="AN3" s="503"/>
      <c r="AO3" s="503"/>
      <c r="AP3" s="503"/>
      <c r="AQ3" s="503"/>
      <c r="AS3" s="503" t="s">
        <v>28</v>
      </c>
      <c r="AT3" s="503"/>
      <c r="AU3" s="503"/>
      <c r="AV3" s="503"/>
      <c r="AW3" s="503"/>
      <c r="AX3" s="503"/>
      <c r="AY3" s="505" t="s">
        <v>23</v>
      </c>
      <c r="BV3" s="13"/>
      <c r="BW3" s="6"/>
      <c r="BX3" s="6"/>
      <c r="BY3" s="6"/>
      <c r="BZ3" s="6"/>
      <c r="CA3" s="1"/>
    </row>
    <row r="4" spans="1:85" ht="24.6" customHeight="1">
      <c r="A4" s="476"/>
      <c r="B4" s="487"/>
      <c r="C4" s="492" t="s">
        <v>17</v>
      </c>
      <c r="D4" s="493"/>
      <c r="E4" s="495" t="s">
        <v>79</v>
      </c>
      <c r="F4" s="496" t="s">
        <v>3</v>
      </c>
      <c r="G4" s="497"/>
      <c r="H4" s="495" t="s">
        <v>79</v>
      </c>
      <c r="I4" s="504" t="s">
        <v>80</v>
      </c>
      <c r="J4" s="498" t="s">
        <v>81</v>
      </c>
      <c r="K4" s="504" t="s">
        <v>82</v>
      </c>
      <c r="L4" s="498" t="s">
        <v>81</v>
      </c>
      <c r="M4" s="478" t="s">
        <v>8</v>
      </c>
      <c r="N4" s="479"/>
      <c r="O4" s="479"/>
      <c r="P4" s="479"/>
      <c r="Q4" s="479"/>
      <c r="R4" s="479"/>
      <c r="S4" s="479"/>
      <c r="T4" s="480"/>
      <c r="U4" s="484"/>
      <c r="V4" s="485"/>
      <c r="W4" s="36"/>
      <c r="Y4" s="503" t="s">
        <v>64</v>
      </c>
      <c r="Z4" s="503"/>
      <c r="AA4" s="503"/>
      <c r="AB4" s="503"/>
      <c r="AC4" s="503"/>
      <c r="AD4" s="503"/>
      <c r="AF4" s="505" t="s">
        <v>11</v>
      </c>
      <c r="AH4" s="503" t="s">
        <v>18</v>
      </c>
      <c r="AI4" s="503"/>
      <c r="AJ4" s="503"/>
      <c r="AK4" s="514" t="s">
        <v>19</v>
      </c>
      <c r="AL4" s="515"/>
      <c r="AM4" s="516"/>
      <c r="AN4" s="503" t="s">
        <v>3</v>
      </c>
      <c r="AO4" s="503"/>
      <c r="AP4" s="503"/>
      <c r="AQ4" s="503"/>
      <c r="AS4" s="503" t="s">
        <v>13</v>
      </c>
      <c r="AT4" s="503"/>
      <c r="AU4" s="505" t="s">
        <v>14</v>
      </c>
      <c r="AV4" s="505"/>
      <c r="AW4" s="503" t="s">
        <v>15</v>
      </c>
      <c r="AX4" s="503"/>
      <c r="AY4" s="505"/>
      <c r="BA4" s="509" t="s">
        <v>76</v>
      </c>
      <c r="BB4" s="509"/>
      <c r="BC4" s="509"/>
      <c r="BD4" s="509"/>
      <c r="BE4" s="509"/>
      <c r="BF4" s="509"/>
      <c r="BG4" s="509"/>
      <c r="BH4" s="509"/>
      <c r="BI4" s="509"/>
      <c r="BJ4" s="509"/>
      <c r="BK4" s="509" t="s">
        <v>70</v>
      </c>
      <c r="BL4" s="509"/>
      <c r="BM4" s="509"/>
      <c r="BN4" s="509"/>
      <c r="BO4" s="509"/>
      <c r="BP4" s="509"/>
      <c r="BQ4" s="509"/>
      <c r="BR4" s="509"/>
      <c r="BS4" s="509"/>
      <c r="BT4" s="509"/>
      <c r="BV4" s="13"/>
      <c r="BW4" s="6"/>
      <c r="BX4" s="6"/>
      <c r="BY4" s="6"/>
      <c r="BZ4" s="6"/>
      <c r="CA4" s="1"/>
    </row>
    <row r="5" spans="1:85" ht="40.799999999999997" customHeight="1">
      <c r="A5" s="476"/>
      <c r="B5" s="487"/>
      <c r="C5" s="484"/>
      <c r="D5" s="494"/>
      <c r="E5" s="487"/>
      <c r="F5" s="520" t="s">
        <v>5</v>
      </c>
      <c r="G5" s="521"/>
      <c r="H5" s="487"/>
      <c r="I5" s="476"/>
      <c r="J5" s="498"/>
      <c r="K5" s="476"/>
      <c r="L5" s="498"/>
      <c r="M5" s="484" t="s">
        <v>66</v>
      </c>
      <c r="N5" s="485"/>
      <c r="O5" s="484" t="s">
        <v>59</v>
      </c>
      <c r="P5" s="485"/>
      <c r="Q5" s="484" t="s">
        <v>60</v>
      </c>
      <c r="R5" s="485"/>
      <c r="S5" s="478" t="s">
        <v>68</v>
      </c>
      <c r="T5" s="480"/>
      <c r="U5" s="512" t="s">
        <v>10</v>
      </c>
      <c r="V5" s="512" t="s">
        <v>27</v>
      </c>
      <c r="W5" s="36"/>
      <c r="Y5" s="503" t="s">
        <v>69</v>
      </c>
      <c r="Z5" s="503"/>
      <c r="AA5" s="503"/>
      <c r="AB5" s="503" t="s">
        <v>75</v>
      </c>
      <c r="AC5" s="503"/>
      <c r="AD5" s="503"/>
      <c r="AE5" s="503" t="s">
        <v>12</v>
      </c>
      <c r="AF5" s="505"/>
      <c r="AH5" s="6">
        <v>2019</v>
      </c>
      <c r="AI5" s="6">
        <v>2020</v>
      </c>
      <c r="AJ5" s="6" t="s">
        <v>20</v>
      </c>
      <c r="AK5" s="6">
        <v>2019</v>
      </c>
      <c r="AL5" s="6">
        <v>2020</v>
      </c>
      <c r="AM5" s="6" t="s">
        <v>20</v>
      </c>
      <c r="AN5" s="14">
        <v>2019</v>
      </c>
      <c r="AO5" s="6">
        <v>2020</v>
      </c>
      <c r="AP5" s="6" t="s">
        <v>20</v>
      </c>
      <c r="AQ5" s="6" t="s">
        <v>21</v>
      </c>
      <c r="AU5" s="11"/>
      <c r="AY5" s="505"/>
      <c r="AZ5" s="2"/>
      <c r="BA5" s="522" t="s">
        <v>18</v>
      </c>
      <c r="BB5" s="507"/>
      <c r="BC5" s="507"/>
      <c r="BD5" s="507"/>
      <c r="BE5" s="508"/>
      <c r="BF5" s="506" t="s">
        <v>19</v>
      </c>
      <c r="BG5" s="507"/>
      <c r="BH5" s="507"/>
      <c r="BI5" s="507"/>
      <c r="BJ5" s="508"/>
      <c r="BK5" s="506" t="s">
        <v>18</v>
      </c>
      <c r="BL5" s="507"/>
      <c r="BM5" s="507"/>
      <c r="BN5" s="507"/>
      <c r="BO5" s="508"/>
      <c r="BP5" s="506" t="s">
        <v>19</v>
      </c>
      <c r="BQ5" s="507"/>
      <c r="BR5" s="507"/>
      <c r="BS5" s="507"/>
      <c r="BT5" s="508"/>
      <c r="BU5" s="505" t="s">
        <v>71</v>
      </c>
      <c r="BV5" s="500" t="s">
        <v>78</v>
      </c>
      <c r="BW5" s="501"/>
      <c r="BX5" s="501"/>
      <c r="BY5" s="501"/>
      <c r="BZ5" s="501"/>
      <c r="CA5" s="502"/>
      <c r="CB5" s="500" t="s">
        <v>77</v>
      </c>
      <c r="CC5" s="503"/>
      <c r="CD5" s="503"/>
      <c r="CE5" s="503"/>
      <c r="CF5" s="503"/>
    </row>
    <row r="6" spans="1:85" ht="51" customHeight="1" thickBot="1">
      <c r="A6" s="477"/>
      <c r="B6" s="488"/>
      <c r="C6" s="347">
        <v>2019</v>
      </c>
      <c r="D6" s="348">
        <v>2020</v>
      </c>
      <c r="E6" s="488"/>
      <c r="F6" s="347">
        <v>2019</v>
      </c>
      <c r="G6" s="348">
        <v>2020</v>
      </c>
      <c r="H6" s="488"/>
      <c r="I6" s="477"/>
      <c r="J6" s="499"/>
      <c r="K6" s="477"/>
      <c r="L6" s="499"/>
      <c r="M6" s="349" t="s">
        <v>67</v>
      </c>
      <c r="N6" s="350" t="s">
        <v>83</v>
      </c>
      <c r="O6" s="349" t="s">
        <v>67</v>
      </c>
      <c r="P6" s="350" t="s">
        <v>83</v>
      </c>
      <c r="Q6" s="349" t="s">
        <v>67</v>
      </c>
      <c r="R6" s="350" t="s">
        <v>83</v>
      </c>
      <c r="S6" s="351" t="s">
        <v>67</v>
      </c>
      <c r="T6" s="352" t="s">
        <v>83</v>
      </c>
      <c r="U6" s="513"/>
      <c r="V6" s="513"/>
      <c r="W6" s="36"/>
      <c r="Y6" t="s">
        <v>13</v>
      </c>
      <c r="Z6" t="s">
        <v>14</v>
      </c>
      <c r="AA6" t="s">
        <v>15</v>
      </c>
      <c r="AB6" t="s">
        <v>13</v>
      </c>
      <c r="AC6" t="s">
        <v>14</v>
      </c>
      <c r="AD6" t="s">
        <v>15</v>
      </c>
      <c r="AE6" s="503"/>
      <c r="AF6" s="505"/>
      <c r="AH6" s="7"/>
      <c r="AI6" s="7"/>
      <c r="AJ6" s="7"/>
      <c r="AK6" s="8"/>
      <c r="AL6" s="7"/>
      <c r="AM6" s="9"/>
      <c r="AN6" s="7"/>
      <c r="AO6" s="7"/>
      <c r="AP6" s="7"/>
      <c r="AQ6" s="7"/>
      <c r="AS6">
        <v>2019</v>
      </c>
      <c r="AT6">
        <v>2020</v>
      </c>
      <c r="AU6" s="11">
        <v>2019</v>
      </c>
      <c r="AV6">
        <v>2020</v>
      </c>
      <c r="AW6">
        <v>2019</v>
      </c>
      <c r="AX6">
        <v>2020</v>
      </c>
      <c r="AY6" s="505"/>
      <c r="AZ6" s="15"/>
      <c r="BA6" s="39" t="s">
        <v>15</v>
      </c>
      <c r="BB6" s="40" t="s">
        <v>24</v>
      </c>
      <c r="BC6" s="41" t="s">
        <v>59</v>
      </c>
      <c r="BD6" s="41" t="s">
        <v>60</v>
      </c>
      <c r="BE6" s="42" t="s">
        <v>26</v>
      </c>
      <c r="BF6" s="7" t="s">
        <v>15</v>
      </c>
      <c r="BG6" s="7" t="s">
        <v>24</v>
      </c>
      <c r="BH6" s="41" t="s">
        <v>59</v>
      </c>
      <c r="BI6" s="41" t="s">
        <v>60</v>
      </c>
      <c r="BJ6" s="7" t="s">
        <v>26</v>
      </c>
      <c r="BK6" s="8" t="s">
        <v>15</v>
      </c>
      <c r="BL6" s="7" t="s">
        <v>24</v>
      </c>
      <c r="BM6" s="41" t="s">
        <v>59</v>
      </c>
      <c r="BN6" s="41" t="s">
        <v>60</v>
      </c>
      <c r="BO6" s="9" t="s">
        <v>26</v>
      </c>
      <c r="BP6" s="7" t="s">
        <v>15</v>
      </c>
      <c r="BQ6" s="7" t="s">
        <v>24</v>
      </c>
      <c r="BR6" s="41" t="s">
        <v>59</v>
      </c>
      <c r="BS6" s="41" t="s">
        <v>60</v>
      </c>
      <c r="BT6" s="7" t="s">
        <v>26</v>
      </c>
      <c r="BU6" s="505"/>
      <c r="BV6" s="8" t="s">
        <v>15</v>
      </c>
      <c r="BW6" s="7" t="s">
        <v>24</v>
      </c>
      <c r="BX6" s="41" t="s">
        <v>59</v>
      </c>
      <c r="BY6" s="7" t="s">
        <v>25</v>
      </c>
      <c r="BZ6" s="41" t="s">
        <v>60</v>
      </c>
      <c r="CA6" s="16" t="s">
        <v>26</v>
      </c>
      <c r="CB6" s="8" t="s">
        <v>15</v>
      </c>
      <c r="CC6" s="7" t="s">
        <v>24</v>
      </c>
      <c r="CD6" s="41" t="s">
        <v>59</v>
      </c>
      <c r="CE6" s="41" t="s">
        <v>60</v>
      </c>
      <c r="CF6" s="16" t="s">
        <v>26</v>
      </c>
    </row>
    <row r="7" spans="1:85" ht="24" customHeight="1" thickBot="1">
      <c r="A7" s="353">
        <v>1</v>
      </c>
      <c r="B7" s="354" t="s">
        <v>53</v>
      </c>
      <c r="C7" s="355">
        <f t="shared" ref="C7:D9" si="0">AH7+AK7</f>
        <v>954.2</v>
      </c>
      <c r="D7" s="356">
        <f t="shared" si="0"/>
        <v>753.8</v>
      </c>
      <c r="E7" s="357">
        <f t="shared" ref="E7:E15" si="1">(D7-C7)/C7</f>
        <v>-0.21001886396981773</v>
      </c>
      <c r="F7" s="358">
        <f t="shared" ref="F7:F15" si="2">Y7+Z7</f>
        <v>13638</v>
      </c>
      <c r="G7" s="359">
        <f t="shared" ref="G7:G15" si="3">AB7+AC7</f>
        <v>7997.4</v>
      </c>
      <c r="H7" s="360">
        <f t="shared" ref="H7:H16" si="4">(G7-F7)/F7</f>
        <v>-0.41359436867575894</v>
      </c>
      <c r="I7" s="361">
        <f t="shared" ref="I7:I15" si="5">AT7+AV7</f>
        <v>42268.2</v>
      </c>
      <c r="J7" s="362">
        <f>(I7-AW7)/AW7</f>
        <v>9.4039083732366954E-2</v>
      </c>
      <c r="K7" s="361">
        <f t="shared" ref="K7:K39" si="6">BA7+BF7</f>
        <v>41736.300000000003</v>
      </c>
      <c r="L7" s="363">
        <f t="shared" ref="L7:L24" si="7">(K7-CB7)/CB7</f>
        <v>6.4755854890555714E-2</v>
      </c>
      <c r="M7" s="364">
        <f t="shared" ref="M7:M39" si="8">BB7+BG7</f>
        <v>9752.9</v>
      </c>
      <c r="N7" s="365">
        <f t="shared" ref="N7:N24" si="9">(M7-CC7)/CC7</f>
        <v>-0.29054339128537138</v>
      </c>
      <c r="O7" s="366">
        <f t="shared" ref="O7:O38" si="10">BC7+BH7</f>
        <v>4983.3999999999996</v>
      </c>
      <c r="P7" s="367">
        <f t="shared" ref="P7:P24" si="11">(BC7+BH7)/CD7</f>
        <v>1.2613009364717791</v>
      </c>
      <c r="Q7" s="368">
        <f t="shared" ref="Q7:Q38" si="12">BD7+BI7</f>
        <v>0</v>
      </c>
      <c r="R7" s="367"/>
      <c r="S7" s="369">
        <f t="shared" ref="S7:S34" si="13">BE7+BJ7</f>
        <v>27000</v>
      </c>
      <c r="T7" s="363">
        <f t="shared" ref="T7:T23" si="14">(BE7+BJ7)/CF7</f>
        <v>1.2558139534883721</v>
      </c>
      <c r="U7" s="370">
        <f t="shared" ref="U7:U15" si="15">K7/I7</f>
        <v>0.98741607165670664</v>
      </c>
      <c r="V7" s="370">
        <f t="shared" ref="V7:V15" si="16">M7/I7</f>
        <v>0.23073847478719228</v>
      </c>
      <c r="W7" s="18"/>
      <c r="X7" s="22" t="s">
        <v>53</v>
      </c>
      <c r="Y7" s="4"/>
      <c r="Z7" s="96">
        <v>13638</v>
      </c>
      <c r="AA7" s="4">
        <f t="shared" ref="AA7:AA10" si="17">Y7+Z7</f>
        <v>13638</v>
      </c>
      <c r="AB7" s="4"/>
      <c r="AC7" s="256">
        <v>7997.4</v>
      </c>
      <c r="AD7" s="4">
        <f t="shared" ref="AD7:AD9" si="18">AB7+AC7</f>
        <v>7997.4</v>
      </c>
      <c r="AE7" s="4">
        <f t="shared" ref="AE7:AE9" si="19">AD7-AA7</f>
        <v>-5640.6</v>
      </c>
      <c r="AF7" s="5">
        <f t="shared" ref="AF7:AF9" si="20">AE7/AA7</f>
        <v>-0.41359436867575894</v>
      </c>
      <c r="AJ7">
        <f t="shared" ref="AJ7:AJ9" si="21">AI7-AH7</f>
        <v>0</v>
      </c>
      <c r="AK7" s="96">
        <v>954.2</v>
      </c>
      <c r="AL7" s="257">
        <v>753.8</v>
      </c>
      <c r="AM7" s="1">
        <f t="shared" ref="AM7:AM9" si="22">AL7-AK7</f>
        <v>-200.40000000000009</v>
      </c>
      <c r="AN7">
        <f t="shared" ref="AN7:AO9" si="23">AH7+AK7</f>
        <v>954.2</v>
      </c>
      <c r="AO7">
        <f t="shared" si="23"/>
        <v>753.8</v>
      </c>
      <c r="AP7">
        <f t="shared" ref="AP7:AP9" si="24">AO7-AN7</f>
        <v>-200.40000000000009</v>
      </c>
      <c r="AQ7" s="10">
        <f t="shared" ref="AQ7:AQ9" si="25">(AP7/AN7)*100</f>
        <v>-21.001886396981774</v>
      </c>
      <c r="AR7" s="22" t="s">
        <v>53</v>
      </c>
      <c r="AU7" s="97">
        <v>38635</v>
      </c>
      <c r="AV7" s="97">
        <v>42268.2</v>
      </c>
      <c r="AW7">
        <f t="shared" ref="AW7:AX9" si="26">AS7+AU7</f>
        <v>38635</v>
      </c>
      <c r="AX7">
        <f t="shared" si="26"/>
        <v>42268.2</v>
      </c>
      <c r="AY7" s="12">
        <f t="shared" ref="AY7:AY9" si="27">(AX7-AW7)/AW7</f>
        <v>9.4039083732366954E-2</v>
      </c>
      <c r="AZ7" s="3"/>
      <c r="BA7" s="65">
        <f t="shared" ref="BA7:BA16" si="28">BB7+BC7+BD7+BE7</f>
        <v>0</v>
      </c>
      <c r="BB7" s="49"/>
      <c r="BC7" s="53"/>
      <c r="BD7" s="6"/>
      <c r="BE7" s="54"/>
      <c r="BF7">
        <f t="shared" ref="BF7:BF18" si="29">BG7+BH7+BI7+BJ7</f>
        <v>41736.300000000003</v>
      </c>
      <c r="BG7" s="98">
        <v>9752.9</v>
      </c>
      <c r="BH7" s="258">
        <v>4983.3999999999996</v>
      </c>
      <c r="BI7" s="6"/>
      <c r="BJ7" s="259">
        <v>27000</v>
      </c>
      <c r="BK7" s="65">
        <f t="shared" ref="BK7:BK16" si="30">BL7+BM7+BN7+BO7</f>
        <v>0</v>
      </c>
      <c r="BL7" s="49"/>
      <c r="BM7" s="53"/>
      <c r="BN7" s="6"/>
      <c r="BO7" s="54"/>
      <c r="BP7">
        <f t="shared" ref="BP7:BP18" si="31">BQ7+BR7+BS7+BT7</f>
        <v>39198</v>
      </c>
      <c r="BQ7" s="98">
        <v>13747</v>
      </c>
      <c r="BR7" s="88">
        <v>3951</v>
      </c>
      <c r="BS7" s="6"/>
      <c r="BT7" s="126">
        <v>21500</v>
      </c>
      <c r="BU7">
        <f t="shared" ref="BU7:BU39" si="32">BA7+BF7</f>
        <v>41736.300000000003</v>
      </c>
      <c r="BV7" s="13" t="e">
        <f>BW7+BX7+BY7+BZ7+CA7</f>
        <v>#REF!</v>
      </c>
      <c r="BW7" s="14">
        <f t="shared" ref="BW7:BW38" si="33">BB7+BG7</f>
        <v>9752.9</v>
      </c>
      <c r="BX7" s="14">
        <f t="shared" ref="BX7:BX38" si="34">BC7+BH7</f>
        <v>4983.3999999999996</v>
      </c>
      <c r="BY7" s="14" t="e">
        <f>#REF!+#REF!</f>
        <v>#REF!</v>
      </c>
      <c r="BZ7" s="14">
        <f t="shared" ref="BZ7:BZ38" si="35">BD7+BI7</f>
        <v>0</v>
      </c>
      <c r="CA7" s="1">
        <f t="shared" ref="CA7:CA38" si="36">BE7+BJ7</f>
        <v>27000</v>
      </c>
      <c r="CB7">
        <f t="shared" ref="CB7:CB38" si="37">BK7+BP7</f>
        <v>39198</v>
      </c>
      <c r="CC7">
        <f t="shared" ref="CC7:CC38" si="38">BL7+BQ7</f>
        <v>13747</v>
      </c>
      <c r="CD7">
        <f t="shared" ref="CD7:CD38" si="39">BM7+BR7</f>
        <v>3951</v>
      </c>
      <c r="CE7">
        <f t="shared" ref="CE7:CE38" si="40">BN7+BS7</f>
        <v>0</v>
      </c>
      <c r="CF7">
        <f t="shared" ref="CF7:CF38" si="41">BO7+BT7</f>
        <v>21500</v>
      </c>
    </row>
    <row r="8" spans="1:85" ht="21.6" customHeight="1" thickBot="1">
      <c r="A8" s="371">
        <v>2</v>
      </c>
      <c r="B8" s="372" t="s">
        <v>52</v>
      </c>
      <c r="C8" s="517" t="s">
        <v>84</v>
      </c>
      <c r="D8" s="51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9"/>
      <c r="W8" s="19"/>
      <c r="X8" s="25" t="s">
        <v>52</v>
      </c>
      <c r="Y8" s="4"/>
      <c r="Z8" s="123"/>
      <c r="AA8" s="4">
        <f t="shared" si="17"/>
        <v>0</v>
      </c>
      <c r="AB8" s="4"/>
      <c r="AC8" s="123"/>
      <c r="AD8" s="4">
        <f t="shared" si="18"/>
        <v>0</v>
      </c>
      <c r="AE8" s="4">
        <f t="shared" si="19"/>
        <v>0</v>
      </c>
      <c r="AF8" s="5" t="e">
        <f t="shared" si="20"/>
        <v>#DIV/0!</v>
      </c>
      <c r="AJ8">
        <f t="shared" si="21"/>
        <v>0</v>
      </c>
      <c r="AK8" s="123"/>
      <c r="AL8" s="123"/>
      <c r="AM8" s="1">
        <f t="shared" si="22"/>
        <v>0</v>
      </c>
      <c r="AN8">
        <f t="shared" si="23"/>
        <v>0</v>
      </c>
      <c r="AO8">
        <f t="shared" si="23"/>
        <v>0</v>
      </c>
      <c r="AP8">
        <f t="shared" si="24"/>
        <v>0</v>
      </c>
      <c r="AQ8" s="10" t="e">
        <f t="shared" si="25"/>
        <v>#DIV/0!</v>
      </c>
      <c r="AR8" s="25" t="s">
        <v>52</v>
      </c>
      <c r="AU8" s="124"/>
      <c r="AV8" s="124"/>
      <c r="AW8">
        <f t="shared" si="26"/>
        <v>0</v>
      </c>
      <c r="AX8">
        <f t="shared" si="26"/>
        <v>0</v>
      </c>
      <c r="AY8" s="12" t="e">
        <f t="shared" si="27"/>
        <v>#DIV/0!</v>
      </c>
      <c r="AZ8" s="2"/>
      <c r="BA8" s="65">
        <f t="shared" si="28"/>
        <v>0</v>
      </c>
      <c r="BB8" s="6"/>
      <c r="BC8" s="6"/>
      <c r="BD8" s="6"/>
      <c r="BE8" s="1"/>
      <c r="BF8">
        <f t="shared" si="29"/>
        <v>0</v>
      </c>
      <c r="BG8" s="125"/>
      <c r="BH8" s="125"/>
      <c r="BI8" s="6"/>
      <c r="BJ8" s="123"/>
      <c r="BK8" s="65">
        <f t="shared" si="30"/>
        <v>0</v>
      </c>
      <c r="BL8" s="6"/>
      <c r="BM8" s="6"/>
      <c r="BN8" s="6"/>
      <c r="BO8" s="1"/>
      <c r="BP8">
        <f t="shared" si="31"/>
        <v>0</v>
      </c>
      <c r="BQ8" s="125"/>
      <c r="BR8" s="125"/>
      <c r="BS8" s="6"/>
      <c r="BT8" s="123"/>
      <c r="BU8">
        <f t="shared" si="32"/>
        <v>0</v>
      </c>
      <c r="BV8" s="13" t="e">
        <f t="shared" ref="BV8:BV39" si="42">BW8+BX8+BY8+BZ8+CA8</f>
        <v>#REF!</v>
      </c>
      <c r="BW8" s="14">
        <f t="shared" si="33"/>
        <v>0</v>
      </c>
      <c r="BX8" s="14">
        <f t="shared" si="34"/>
        <v>0</v>
      </c>
      <c r="BY8" s="14" t="e">
        <f>#REF!+#REF!</f>
        <v>#REF!</v>
      </c>
      <c r="BZ8" s="14">
        <f t="shared" si="35"/>
        <v>0</v>
      </c>
      <c r="CA8" s="1">
        <f t="shared" si="36"/>
        <v>0</v>
      </c>
      <c r="CB8">
        <f t="shared" si="37"/>
        <v>0</v>
      </c>
      <c r="CC8">
        <f t="shared" si="38"/>
        <v>0</v>
      </c>
      <c r="CD8">
        <f t="shared" si="39"/>
        <v>0</v>
      </c>
      <c r="CE8">
        <f t="shared" si="40"/>
        <v>0</v>
      </c>
      <c r="CF8">
        <f t="shared" si="41"/>
        <v>0</v>
      </c>
    </row>
    <row r="9" spans="1:85" ht="20.399999999999999" customHeight="1" thickBot="1">
      <c r="A9" s="373">
        <v>3</v>
      </c>
      <c r="B9" s="374" t="s">
        <v>30</v>
      </c>
      <c r="C9" s="375">
        <f t="shared" si="0"/>
        <v>9710.4</v>
      </c>
      <c r="D9" s="376">
        <f t="shared" si="0"/>
        <v>9594.6</v>
      </c>
      <c r="E9" s="377">
        <f t="shared" si="1"/>
        <v>-1.1925358378645501E-2</v>
      </c>
      <c r="F9" s="378">
        <f t="shared" si="2"/>
        <v>123261.6</v>
      </c>
      <c r="G9" s="379">
        <f t="shared" si="3"/>
        <v>78986.3</v>
      </c>
      <c r="H9" s="380">
        <f t="shared" si="4"/>
        <v>-0.35919783614686163</v>
      </c>
      <c r="I9" s="381">
        <f t="shared" si="5"/>
        <v>424715.5</v>
      </c>
      <c r="J9" s="382">
        <f>(I9-AW9)/AW9</f>
        <v>-3.0645059688357078E-2</v>
      </c>
      <c r="K9" s="381">
        <f t="shared" si="6"/>
        <v>456160.5</v>
      </c>
      <c r="L9" s="383">
        <f t="shared" si="7"/>
        <v>-7.2612008348259078E-3</v>
      </c>
      <c r="M9" s="384">
        <f t="shared" si="8"/>
        <v>126617.40000000001</v>
      </c>
      <c r="N9" s="385">
        <f t="shared" si="9"/>
        <v>-0.30591812603912955</v>
      </c>
      <c r="O9" s="386">
        <f t="shared" si="10"/>
        <v>10095.700000000001</v>
      </c>
      <c r="P9" s="387">
        <f t="shared" si="11"/>
        <v>0.68864211509996387</v>
      </c>
      <c r="Q9" s="386">
        <f t="shared" si="12"/>
        <v>294803.09999999998</v>
      </c>
      <c r="R9" s="387">
        <f>(BD9+BI9)/CE9</f>
        <v>1.4133705945299104</v>
      </c>
      <c r="S9" s="388">
        <f t="shared" si="13"/>
        <v>24644.3</v>
      </c>
      <c r="T9" s="383">
        <f t="shared" si="14"/>
        <v>0.45781039850791738</v>
      </c>
      <c r="U9" s="389">
        <f t="shared" si="15"/>
        <v>1.0740377970665069</v>
      </c>
      <c r="V9" s="390">
        <f t="shared" si="16"/>
        <v>0.29812286106817387</v>
      </c>
      <c r="W9" s="19"/>
      <c r="X9" s="26" t="s">
        <v>30</v>
      </c>
      <c r="Y9" s="175">
        <v>55782</v>
      </c>
      <c r="Z9" s="176">
        <v>67479.600000000006</v>
      </c>
      <c r="AA9" s="28">
        <f t="shared" si="17"/>
        <v>123261.6</v>
      </c>
      <c r="AB9" s="277">
        <v>35820.5</v>
      </c>
      <c r="AC9" s="278">
        <v>43165.8</v>
      </c>
      <c r="AD9" s="28">
        <f t="shared" si="18"/>
        <v>78986.3</v>
      </c>
      <c r="AE9" s="28">
        <f t="shared" si="19"/>
        <v>-44275.3</v>
      </c>
      <c r="AF9" s="29">
        <f t="shared" si="20"/>
        <v>-0.35919783614686163</v>
      </c>
      <c r="AG9" s="7"/>
      <c r="AH9" s="177">
        <v>3227.7</v>
      </c>
      <c r="AI9" s="277">
        <v>3208.5</v>
      </c>
      <c r="AJ9" s="7">
        <f t="shared" si="21"/>
        <v>-19.199999999999818</v>
      </c>
      <c r="AK9" s="176">
        <v>6482.7</v>
      </c>
      <c r="AL9" s="278">
        <v>6386.1</v>
      </c>
      <c r="AM9" s="24">
        <f t="shared" si="22"/>
        <v>-96.599999999999454</v>
      </c>
      <c r="AN9" s="7">
        <f t="shared" si="23"/>
        <v>9710.4</v>
      </c>
      <c r="AO9" s="7">
        <f t="shared" si="23"/>
        <v>9594.6</v>
      </c>
      <c r="AP9" s="7">
        <f t="shared" si="24"/>
        <v>-115.79999999999927</v>
      </c>
      <c r="AQ9" s="30">
        <f t="shared" si="25"/>
        <v>-1.1925358378645501</v>
      </c>
      <c r="AR9" s="26" t="s">
        <v>30</v>
      </c>
      <c r="AS9" s="178">
        <v>175257</v>
      </c>
      <c r="AT9" s="279">
        <v>169886.2</v>
      </c>
      <c r="AU9" s="179">
        <v>262885.40000000002</v>
      </c>
      <c r="AV9" s="280">
        <v>254829.3</v>
      </c>
      <c r="AW9" s="7">
        <f t="shared" si="26"/>
        <v>438142.4</v>
      </c>
      <c r="AX9" s="7">
        <f t="shared" si="26"/>
        <v>424715.5</v>
      </c>
      <c r="AY9" s="31">
        <f t="shared" si="27"/>
        <v>-3.0645059688357078E-2</v>
      </c>
      <c r="AZ9" s="3"/>
      <c r="BA9" s="65">
        <f t="shared" si="28"/>
        <v>184194.3</v>
      </c>
      <c r="BB9" s="281">
        <v>58237.3</v>
      </c>
      <c r="BC9" s="281">
        <v>4038.3</v>
      </c>
      <c r="BD9" s="282">
        <v>117921.2</v>
      </c>
      <c r="BE9" s="283">
        <v>3997.5</v>
      </c>
      <c r="BF9">
        <f t="shared" si="29"/>
        <v>271966.2</v>
      </c>
      <c r="BG9" s="284">
        <v>68380.100000000006</v>
      </c>
      <c r="BH9" s="284">
        <v>6057.4</v>
      </c>
      <c r="BI9" s="278">
        <v>176881.9</v>
      </c>
      <c r="BJ9" s="285">
        <v>20646.8</v>
      </c>
      <c r="BK9" s="65">
        <f t="shared" si="30"/>
        <v>191851.2</v>
      </c>
      <c r="BL9" s="180">
        <v>83272.800000000003</v>
      </c>
      <c r="BM9" s="180">
        <v>5864.1</v>
      </c>
      <c r="BN9" s="175">
        <v>83432.600000000006</v>
      </c>
      <c r="BO9" s="181">
        <v>19281.7</v>
      </c>
      <c r="BP9">
        <f t="shared" si="31"/>
        <v>267645.8</v>
      </c>
      <c r="BQ9" s="182">
        <v>99151.5</v>
      </c>
      <c r="BR9" s="182">
        <v>8796.2000000000007</v>
      </c>
      <c r="BS9" s="176">
        <v>125149</v>
      </c>
      <c r="BT9" s="183">
        <v>34549.1</v>
      </c>
      <c r="BU9" s="7">
        <f t="shared" si="32"/>
        <v>456160.5</v>
      </c>
      <c r="BV9" s="13" t="e">
        <f t="shared" si="42"/>
        <v>#REF!</v>
      </c>
      <c r="BW9" s="7">
        <f t="shared" si="33"/>
        <v>126617.40000000001</v>
      </c>
      <c r="BX9" s="14">
        <f t="shared" si="34"/>
        <v>10095.700000000001</v>
      </c>
      <c r="BY9" s="7" t="e">
        <f>#REF!+#REF!</f>
        <v>#REF!</v>
      </c>
      <c r="BZ9" s="14">
        <f t="shared" si="35"/>
        <v>294803.09999999998</v>
      </c>
      <c r="CA9" s="24">
        <f t="shared" si="36"/>
        <v>24644.3</v>
      </c>
      <c r="CB9">
        <f t="shared" si="37"/>
        <v>459497</v>
      </c>
      <c r="CC9" s="7">
        <f t="shared" si="38"/>
        <v>182424.3</v>
      </c>
      <c r="CD9">
        <f t="shared" si="39"/>
        <v>14660.300000000001</v>
      </c>
      <c r="CE9">
        <f t="shared" si="40"/>
        <v>208581.6</v>
      </c>
      <c r="CF9" s="7">
        <f t="shared" si="41"/>
        <v>53830.8</v>
      </c>
      <c r="CG9" s="7"/>
    </row>
    <row r="10" spans="1:85" ht="20.399999999999999" customHeight="1" thickBot="1">
      <c r="A10" s="391">
        <v>4</v>
      </c>
      <c r="B10" s="392" t="s">
        <v>63</v>
      </c>
      <c r="C10" s="393">
        <f>AH10+AK10</f>
        <v>15090.3</v>
      </c>
      <c r="D10" s="394">
        <f>AI10+AL10</f>
        <v>15101.099999999999</v>
      </c>
      <c r="E10" s="395">
        <f t="shared" si="1"/>
        <v>7.1569153694752742E-4</v>
      </c>
      <c r="F10" s="396">
        <f t="shared" si="2"/>
        <v>93171</v>
      </c>
      <c r="G10" s="397">
        <f t="shared" si="3"/>
        <v>51643.600000000006</v>
      </c>
      <c r="H10" s="398">
        <f t="shared" si="4"/>
        <v>-0.44571164847431061</v>
      </c>
      <c r="I10" s="399">
        <f t="shared" si="5"/>
        <v>1028031</v>
      </c>
      <c r="J10" s="400">
        <f>(I10-AW10)/AW10</f>
        <v>0.20646698440700176</v>
      </c>
      <c r="K10" s="399">
        <f t="shared" si="6"/>
        <v>979235.3</v>
      </c>
      <c r="L10" s="401">
        <f t="shared" si="7"/>
        <v>4.2421801755595755E-2</v>
      </c>
      <c r="M10" s="402">
        <f t="shared" si="8"/>
        <v>135279.79999999999</v>
      </c>
      <c r="N10" s="403">
        <f t="shared" si="9"/>
        <v>-0.15968181163129311</v>
      </c>
      <c r="O10" s="404">
        <f t="shared" si="10"/>
        <v>19611.900000000001</v>
      </c>
      <c r="P10" s="405">
        <f t="shared" si="11"/>
        <v>1.122180515660941</v>
      </c>
      <c r="Q10" s="406">
        <f t="shared" si="12"/>
        <v>0</v>
      </c>
      <c r="R10" s="405"/>
      <c r="S10" s="407">
        <f t="shared" si="13"/>
        <v>824343.6</v>
      </c>
      <c r="T10" s="408">
        <f t="shared" si="14"/>
        <v>1.0833485013376536</v>
      </c>
      <c r="U10" s="409">
        <f t="shared" si="15"/>
        <v>0.95253479710242206</v>
      </c>
      <c r="V10" s="410">
        <f t="shared" si="16"/>
        <v>0.13159116797061565</v>
      </c>
      <c r="W10" s="17"/>
      <c r="X10" s="22" t="s">
        <v>63</v>
      </c>
      <c r="Y10" s="68">
        <v>58121</v>
      </c>
      <c r="Z10" s="209">
        <v>35050</v>
      </c>
      <c r="AA10" s="4">
        <f t="shared" si="17"/>
        <v>93171</v>
      </c>
      <c r="AB10" s="334">
        <v>32768.9</v>
      </c>
      <c r="AC10" s="335">
        <v>18874.7</v>
      </c>
      <c r="AD10" s="4">
        <f t="shared" ref="AD10:AD38" si="43">AB10+AC10</f>
        <v>51643.600000000006</v>
      </c>
      <c r="AE10" s="4">
        <f t="shared" ref="AE10:AE39" si="44">AD10-AA10</f>
        <v>-41527.399999999994</v>
      </c>
      <c r="AF10" s="5">
        <f t="shared" ref="AF10:AF39" si="45">AE10/AA10</f>
        <v>-0.44571164847431061</v>
      </c>
      <c r="AH10" s="68">
        <v>9375.6</v>
      </c>
      <c r="AI10" s="334">
        <v>9276.7999999999993</v>
      </c>
      <c r="AJ10">
        <f t="shared" ref="AJ10:AJ39" si="46">AI10-AH10</f>
        <v>-98.800000000001091</v>
      </c>
      <c r="AK10" s="80">
        <v>5714.7</v>
      </c>
      <c r="AL10" s="335">
        <v>5824.3</v>
      </c>
      <c r="AM10" s="1">
        <f t="shared" ref="AM10:AM39" si="47">AL10-AK10</f>
        <v>109.60000000000036</v>
      </c>
      <c r="AN10">
        <f t="shared" ref="AN10:AO38" si="48">AH10+AK10</f>
        <v>15090.3</v>
      </c>
      <c r="AO10">
        <f t="shared" si="48"/>
        <v>15101.099999999999</v>
      </c>
      <c r="AP10">
        <f t="shared" ref="AP10:AP39" si="49">AO10-AN10</f>
        <v>10.799999999999272</v>
      </c>
      <c r="AQ10" s="10">
        <f t="shared" ref="AQ10:AQ39" si="50">(AP10/AN10)*100</f>
        <v>7.1569153694752738E-2</v>
      </c>
      <c r="AR10" s="22" t="s">
        <v>54</v>
      </c>
      <c r="AS10" s="69">
        <v>529154.4</v>
      </c>
      <c r="AT10" s="336">
        <v>631211</v>
      </c>
      <c r="AU10" s="81">
        <v>322946</v>
      </c>
      <c r="AV10" s="337">
        <v>396820</v>
      </c>
      <c r="AW10">
        <f t="shared" ref="AW10:AX39" si="51">AS10+AU10</f>
        <v>852100.4</v>
      </c>
      <c r="AX10">
        <f t="shared" si="51"/>
        <v>1028031</v>
      </c>
      <c r="AY10" s="12">
        <f t="shared" ref="AY10:AY39" si="52">(AX10-AW10)/AW10</f>
        <v>0.20646698440700176</v>
      </c>
      <c r="AZ10" s="2"/>
      <c r="BA10" s="65">
        <f t="shared" si="28"/>
        <v>604681.4</v>
      </c>
      <c r="BB10" s="338">
        <v>86492.7</v>
      </c>
      <c r="BC10" s="338">
        <v>12041.7</v>
      </c>
      <c r="BD10" s="6"/>
      <c r="BE10" s="338">
        <v>506147</v>
      </c>
      <c r="BF10">
        <f t="shared" si="29"/>
        <v>374553.89999999997</v>
      </c>
      <c r="BG10" s="339">
        <v>48787.1</v>
      </c>
      <c r="BH10" s="339">
        <v>7570.2</v>
      </c>
      <c r="BJ10" s="339">
        <v>318196.59999999998</v>
      </c>
      <c r="BK10" s="65">
        <f t="shared" si="30"/>
        <v>584225.19999999995</v>
      </c>
      <c r="BL10" s="210">
        <v>100839.7</v>
      </c>
      <c r="BM10" s="211">
        <v>10853</v>
      </c>
      <c r="BN10" s="6"/>
      <c r="BO10" s="211">
        <v>472532.5</v>
      </c>
      <c r="BP10">
        <f t="shared" si="31"/>
        <v>355159.7</v>
      </c>
      <c r="BQ10" s="212">
        <v>60146.7</v>
      </c>
      <c r="BR10" s="79">
        <v>6623.6</v>
      </c>
      <c r="BT10" s="82">
        <v>288389.40000000002</v>
      </c>
      <c r="BU10">
        <f t="shared" si="32"/>
        <v>979235.3</v>
      </c>
      <c r="BV10" s="13" t="e">
        <f t="shared" si="42"/>
        <v>#REF!</v>
      </c>
      <c r="BW10" s="6">
        <f t="shared" si="33"/>
        <v>135279.79999999999</v>
      </c>
      <c r="BX10" s="14">
        <f t="shared" si="34"/>
        <v>19611.900000000001</v>
      </c>
      <c r="BY10" s="6" t="e">
        <f>#REF!+#REF!</f>
        <v>#REF!</v>
      </c>
      <c r="BZ10" s="14">
        <f t="shared" si="35"/>
        <v>0</v>
      </c>
      <c r="CA10" s="1">
        <f t="shared" si="36"/>
        <v>824343.6</v>
      </c>
      <c r="CB10">
        <f t="shared" si="37"/>
        <v>939384.89999999991</v>
      </c>
      <c r="CC10">
        <f t="shared" si="38"/>
        <v>160986.4</v>
      </c>
      <c r="CD10">
        <f t="shared" si="39"/>
        <v>17476.599999999999</v>
      </c>
      <c r="CE10">
        <f t="shared" si="40"/>
        <v>0</v>
      </c>
      <c r="CF10">
        <f t="shared" si="41"/>
        <v>760921.9</v>
      </c>
    </row>
    <row r="11" spans="1:85" ht="23.4" customHeight="1" thickBot="1">
      <c r="A11" s="391">
        <v>5</v>
      </c>
      <c r="B11" s="372" t="s">
        <v>73</v>
      </c>
      <c r="C11" s="411">
        <f>AH11+AK11</f>
        <v>309.7</v>
      </c>
      <c r="D11" s="412">
        <f>AI11+AL11</f>
        <v>164.4</v>
      </c>
      <c r="E11" s="413">
        <f t="shared" si="1"/>
        <v>-0.46916370681304487</v>
      </c>
      <c r="F11" s="414">
        <f t="shared" si="2"/>
        <v>2494.4</v>
      </c>
      <c r="G11" s="415">
        <f t="shared" si="3"/>
        <v>1041.5999999999999</v>
      </c>
      <c r="H11" s="416">
        <f t="shared" si="4"/>
        <v>-0.58242463117382948</v>
      </c>
      <c r="I11" s="417">
        <f t="shared" si="5"/>
        <v>7078</v>
      </c>
      <c r="J11" s="418">
        <f>(I11-AW11)/AW11</f>
        <v>-0.28762656253145186</v>
      </c>
      <c r="K11" s="417">
        <f t="shared" si="6"/>
        <v>8562</v>
      </c>
      <c r="L11" s="408">
        <f t="shared" si="7"/>
        <v>-0.28602401601067379</v>
      </c>
      <c r="M11" s="419">
        <f t="shared" si="8"/>
        <v>710.4</v>
      </c>
      <c r="N11" s="420">
        <f t="shared" si="9"/>
        <v>-0.57837260371535404</v>
      </c>
      <c r="O11" s="404">
        <f t="shared" si="10"/>
        <v>1851.6</v>
      </c>
      <c r="P11" s="405">
        <f t="shared" si="11"/>
        <v>0.95982582551448858</v>
      </c>
      <c r="Q11" s="406">
        <f t="shared" si="12"/>
        <v>0</v>
      </c>
      <c r="R11" s="405"/>
      <c r="S11" s="421">
        <f t="shared" si="13"/>
        <v>6000</v>
      </c>
      <c r="T11" s="408">
        <f t="shared" si="14"/>
        <v>0.71616137502984001</v>
      </c>
      <c r="U11" s="422">
        <f t="shared" si="15"/>
        <v>1.209663746821136</v>
      </c>
      <c r="V11" s="423">
        <f t="shared" si="16"/>
        <v>0.10036733540548178</v>
      </c>
      <c r="W11" s="19"/>
      <c r="X11" s="25" t="s">
        <v>73</v>
      </c>
      <c r="Y11" s="165">
        <v>2494.4</v>
      </c>
      <c r="Z11" s="28"/>
      <c r="AA11" s="28">
        <f>Y11+Z11</f>
        <v>2494.4</v>
      </c>
      <c r="AB11" s="290">
        <v>1041.5999999999999</v>
      </c>
      <c r="AC11" s="28"/>
      <c r="AD11" s="28">
        <f>AB11+AC11</f>
        <v>1041.5999999999999</v>
      </c>
      <c r="AE11" s="28">
        <f>AD11-AA11</f>
        <v>-1452.8000000000002</v>
      </c>
      <c r="AF11" s="29">
        <f>AE11/AA11</f>
        <v>-0.58242463117382948</v>
      </c>
      <c r="AG11" s="7"/>
      <c r="AH11" s="165">
        <v>309.7</v>
      </c>
      <c r="AI11" s="290">
        <v>164.4</v>
      </c>
      <c r="AJ11" s="7">
        <f>AI11-AH11</f>
        <v>-145.29999999999998</v>
      </c>
      <c r="AK11" s="7"/>
      <c r="AL11" s="7"/>
      <c r="AM11" s="24">
        <f>AL11-AK11</f>
        <v>0</v>
      </c>
      <c r="AN11" s="7">
        <f>AH11+AK11</f>
        <v>309.7</v>
      </c>
      <c r="AO11" s="7">
        <f>AI11+AL11</f>
        <v>164.4</v>
      </c>
      <c r="AP11" s="7">
        <f>AO11-AN11</f>
        <v>-145.29999999999998</v>
      </c>
      <c r="AQ11" s="30">
        <f>(AP11/AN11)*100</f>
        <v>-46.916370681304485</v>
      </c>
      <c r="AR11" s="25" t="s">
        <v>73</v>
      </c>
      <c r="AS11" s="166">
        <v>9935.7999999999993</v>
      </c>
      <c r="AT11" s="291">
        <v>7078</v>
      </c>
      <c r="AU11" s="7"/>
      <c r="AV11" s="7"/>
      <c r="AW11" s="7">
        <f>AS11+AU11</f>
        <v>9935.7999999999993</v>
      </c>
      <c r="AX11" s="7">
        <f>AT11+AV11</f>
        <v>7078</v>
      </c>
      <c r="AY11" s="31">
        <f>(AX11-AW11)/AW11</f>
        <v>-0.28762656253145186</v>
      </c>
      <c r="AZ11" s="33"/>
      <c r="BA11" s="65">
        <f t="shared" si="28"/>
        <v>8562</v>
      </c>
      <c r="BB11" s="292">
        <v>710.4</v>
      </c>
      <c r="BC11" s="292">
        <v>1851.6</v>
      </c>
      <c r="BD11" s="7"/>
      <c r="BE11" s="293">
        <v>6000</v>
      </c>
      <c r="BF11">
        <f t="shared" si="29"/>
        <v>0</v>
      </c>
      <c r="BG11" s="7"/>
      <c r="BH11" s="7"/>
      <c r="BI11" s="7"/>
      <c r="BJ11" s="7"/>
      <c r="BK11" s="65">
        <f t="shared" si="30"/>
        <v>11992</v>
      </c>
      <c r="BL11" s="167">
        <v>1684.9</v>
      </c>
      <c r="BM11" s="167">
        <v>1929.1</v>
      </c>
      <c r="BN11" s="7"/>
      <c r="BO11" s="168">
        <v>8378</v>
      </c>
      <c r="BP11">
        <f t="shared" si="31"/>
        <v>0</v>
      </c>
      <c r="BQ11" s="7"/>
      <c r="BR11" s="7"/>
      <c r="BS11" s="7"/>
      <c r="BT11" s="7"/>
      <c r="BU11">
        <f t="shared" si="32"/>
        <v>8562</v>
      </c>
      <c r="BV11" s="13" t="e">
        <f t="shared" si="42"/>
        <v>#REF!</v>
      </c>
      <c r="BW11" s="6">
        <f t="shared" si="33"/>
        <v>710.4</v>
      </c>
      <c r="BX11" s="14">
        <f t="shared" si="34"/>
        <v>1851.6</v>
      </c>
      <c r="BY11" s="6" t="e">
        <f>#REF!+#REF!</f>
        <v>#REF!</v>
      </c>
      <c r="BZ11" s="14">
        <f t="shared" si="35"/>
        <v>0</v>
      </c>
      <c r="CA11" s="1">
        <f t="shared" si="36"/>
        <v>6000</v>
      </c>
      <c r="CB11">
        <f t="shared" si="37"/>
        <v>11992</v>
      </c>
      <c r="CC11">
        <f t="shared" si="38"/>
        <v>1684.9</v>
      </c>
      <c r="CD11">
        <f t="shared" si="39"/>
        <v>1929.1</v>
      </c>
      <c r="CE11">
        <f t="shared" si="40"/>
        <v>0</v>
      </c>
      <c r="CF11">
        <f t="shared" si="41"/>
        <v>8378</v>
      </c>
    </row>
    <row r="12" spans="1:85" ht="22.8" customHeight="1" thickBot="1">
      <c r="A12" s="391">
        <v>6</v>
      </c>
      <c r="B12" s="392" t="s">
        <v>31</v>
      </c>
      <c r="C12" s="411">
        <f t="shared" ref="C12:D15" si="53">AH12+AK12</f>
        <v>4607.9000000000005</v>
      </c>
      <c r="D12" s="412">
        <f t="shared" si="53"/>
        <v>4033.8</v>
      </c>
      <c r="E12" s="413">
        <f t="shared" si="1"/>
        <v>-0.12459037739534284</v>
      </c>
      <c r="F12" s="414">
        <f t="shared" si="2"/>
        <v>41906</v>
      </c>
      <c r="G12" s="415">
        <f t="shared" si="3"/>
        <v>25884.400000000001</v>
      </c>
      <c r="H12" s="416">
        <f t="shared" si="4"/>
        <v>-0.38232234047630409</v>
      </c>
      <c r="I12" s="417">
        <f t="shared" si="5"/>
        <v>191079.3</v>
      </c>
      <c r="J12" s="418">
        <f t="shared" ref="J12:J18" si="54">(I12-AW12)/AW12</f>
        <v>6.7045170888122174E-2</v>
      </c>
      <c r="K12" s="417">
        <f t="shared" si="6"/>
        <v>203137.00000000003</v>
      </c>
      <c r="L12" s="408">
        <f t="shared" si="7"/>
        <v>2.54234464711365E-2</v>
      </c>
      <c r="M12" s="419">
        <f t="shared" si="8"/>
        <v>44062.2</v>
      </c>
      <c r="N12" s="420">
        <f t="shared" si="9"/>
        <v>-1.4698285982625094E-2</v>
      </c>
      <c r="O12" s="404">
        <f t="shared" si="10"/>
        <v>5867.7</v>
      </c>
      <c r="P12" s="405">
        <f t="shared" si="11"/>
        <v>1.2372066544373459</v>
      </c>
      <c r="Q12" s="406">
        <f t="shared" si="12"/>
        <v>144841.9</v>
      </c>
      <c r="R12" s="387">
        <f>(BD12+BI12)/CE12</f>
        <v>1.0347668233132394</v>
      </c>
      <c r="S12" s="421">
        <f t="shared" si="13"/>
        <v>8365.2000000000007</v>
      </c>
      <c r="T12" s="408">
        <f t="shared" si="14"/>
        <v>0.96562391781138179</v>
      </c>
      <c r="U12" s="422">
        <f t="shared" si="15"/>
        <v>1.0631031200135235</v>
      </c>
      <c r="V12" s="423">
        <f t="shared" si="16"/>
        <v>0.23059640683213722</v>
      </c>
      <c r="W12" s="18"/>
      <c r="X12" s="22" t="s">
        <v>31</v>
      </c>
      <c r="Y12" s="189">
        <v>7281.9</v>
      </c>
      <c r="Z12" s="190">
        <v>34624.1</v>
      </c>
      <c r="AA12" s="4">
        <f t="shared" ref="AA12:AA15" si="55">Y12+Z12</f>
        <v>41906</v>
      </c>
      <c r="AB12" s="300">
        <v>4545.8999999999996</v>
      </c>
      <c r="AC12" s="301">
        <v>21338.5</v>
      </c>
      <c r="AD12" s="4">
        <f t="shared" si="43"/>
        <v>25884.400000000001</v>
      </c>
      <c r="AE12" s="4">
        <f t="shared" si="44"/>
        <v>-16021.599999999999</v>
      </c>
      <c r="AF12" s="5">
        <f t="shared" si="45"/>
        <v>-0.38232234047630409</v>
      </c>
      <c r="AH12" s="189">
        <v>600.1</v>
      </c>
      <c r="AI12" s="300">
        <v>546.5</v>
      </c>
      <c r="AJ12">
        <f t="shared" si="46"/>
        <v>-53.600000000000023</v>
      </c>
      <c r="AK12" s="190">
        <v>4007.8</v>
      </c>
      <c r="AL12" s="301">
        <v>3487.3</v>
      </c>
      <c r="AM12" s="1">
        <f t="shared" si="47"/>
        <v>-520.5</v>
      </c>
      <c r="AN12">
        <f t="shared" si="48"/>
        <v>4607.9000000000005</v>
      </c>
      <c r="AO12">
        <f t="shared" si="48"/>
        <v>4033.8</v>
      </c>
      <c r="AP12">
        <f t="shared" si="49"/>
        <v>-574.10000000000036</v>
      </c>
      <c r="AQ12" s="10">
        <f t="shared" si="50"/>
        <v>-12.459037739534285</v>
      </c>
      <c r="AR12" s="22" t="s">
        <v>31</v>
      </c>
      <c r="AS12" s="191">
        <v>26376.2</v>
      </c>
      <c r="AT12" s="302">
        <v>28916</v>
      </c>
      <c r="AU12" s="192">
        <v>152697.1</v>
      </c>
      <c r="AV12" s="303">
        <v>162163.29999999999</v>
      </c>
      <c r="AW12">
        <f t="shared" si="51"/>
        <v>179073.30000000002</v>
      </c>
      <c r="AX12">
        <f t="shared" si="51"/>
        <v>191079.3</v>
      </c>
      <c r="AY12" s="12">
        <f t="shared" si="52"/>
        <v>6.7045170888122174E-2</v>
      </c>
      <c r="AZ12" s="3"/>
      <c r="BA12" s="65">
        <f t="shared" si="28"/>
        <v>28572.1</v>
      </c>
      <c r="BB12" s="300">
        <v>7773</v>
      </c>
      <c r="BC12" s="300">
        <v>706.5</v>
      </c>
      <c r="BD12" s="300">
        <v>19626.099999999999</v>
      </c>
      <c r="BE12" s="300">
        <v>466.5</v>
      </c>
      <c r="BF12">
        <f t="shared" si="29"/>
        <v>174564.90000000002</v>
      </c>
      <c r="BG12" s="301">
        <v>36289.199999999997</v>
      </c>
      <c r="BH12" s="301">
        <v>5161.2</v>
      </c>
      <c r="BI12" s="301">
        <v>125215.8</v>
      </c>
      <c r="BJ12" s="301">
        <v>7898.7</v>
      </c>
      <c r="BK12" s="65">
        <f t="shared" si="30"/>
        <v>28489.5</v>
      </c>
      <c r="BL12" s="189">
        <v>7635.2</v>
      </c>
      <c r="BM12" s="189">
        <v>615.5</v>
      </c>
      <c r="BN12" s="189">
        <v>19666.5</v>
      </c>
      <c r="BO12" s="189">
        <v>572.29999999999995</v>
      </c>
      <c r="BP12">
        <f t="shared" si="31"/>
        <v>169611.1</v>
      </c>
      <c r="BQ12" s="190">
        <v>37084.300000000003</v>
      </c>
      <c r="BR12" s="190">
        <v>4127.2</v>
      </c>
      <c r="BS12" s="190">
        <v>120308.9</v>
      </c>
      <c r="BT12" s="190">
        <v>8090.7</v>
      </c>
      <c r="BU12">
        <f t="shared" si="32"/>
        <v>203137.00000000003</v>
      </c>
      <c r="BV12" s="13" t="e">
        <f t="shared" si="42"/>
        <v>#REF!</v>
      </c>
      <c r="BW12" s="6">
        <f t="shared" si="33"/>
        <v>44062.2</v>
      </c>
      <c r="BX12" s="14">
        <f t="shared" si="34"/>
        <v>5867.7</v>
      </c>
      <c r="BY12" s="6" t="e">
        <f>#REF!+#REF!</f>
        <v>#REF!</v>
      </c>
      <c r="BZ12" s="14">
        <f t="shared" si="35"/>
        <v>144841.9</v>
      </c>
      <c r="CA12" s="1">
        <f t="shared" si="36"/>
        <v>8365.2000000000007</v>
      </c>
      <c r="CB12">
        <f t="shared" si="37"/>
        <v>198100.6</v>
      </c>
      <c r="CC12">
        <f t="shared" si="38"/>
        <v>44719.5</v>
      </c>
      <c r="CD12">
        <f t="shared" si="39"/>
        <v>4742.7</v>
      </c>
      <c r="CE12">
        <f t="shared" si="40"/>
        <v>139975.4</v>
      </c>
      <c r="CF12">
        <f t="shared" si="41"/>
        <v>8663</v>
      </c>
    </row>
    <row r="13" spans="1:85" ht="22.8" customHeight="1">
      <c r="A13" s="424">
        <v>7</v>
      </c>
      <c r="B13" s="425" t="s">
        <v>32</v>
      </c>
      <c r="C13" s="393">
        <f t="shared" si="53"/>
        <v>4880.5</v>
      </c>
      <c r="D13" s="394">
        <f t="shared" si="53"/>
        <v>4901.3999999999996</v>
      </c>
      <c r="E13" s="395">
        <f t="shared" si="1"/>
        <v>4.2823481200695906E-3</v>
      </c>
      <c r="F13" s="396">
        <f t="shared" si="2"/>
        <v>38175.300000000003</v>
      </c>
      <c r="G13" s="397">
        <f t="shared" si="3"/>
        <v>18845.8</v>
      </c>
      <c r="H13" s="398">
        <f t="shared" si="4"/>
        <v>-0.5063352481840353</v>
      </c>
      <c r="I13" s="399">
        <f t="shared" si="5"/>
        <v>300937.2</v>
      </c>
      <c r="J13" s="400">
        <f t="shared" si="54"/>
        <v>-2.512138911105832E-3</v>
      </c>
      <c r="K13" s="399">
        <f t="shared" si="6"/>
        <v>238931.59999999998</v>
      </c>
      <c r="L13" s="401">
        <f t="shared" si="7"/>
        <v>-4.5420622579908053E-2</v>
      </c>
      <c r="M13" s="402">
        <f t="shared" si="8"/>
        <v>40939.1</v>
      </c>
      <c r="N13" s="403">
        <f t="shared" si="9"/>
        <v>-7.5583023230607949E-2</v>
      </c>
      <c r="O13" s="404">
        <f t="shared" si="10"/>
        <v>2287.3000000000002</v>
      </c>
      <c r="P13" s="405">
        <f t="shared" si="11"/>
        <v>0.38565816317928142</v>
      </c>
      <c r="Q13" s="406">
        <f t="shared" si="12"/>
        <v>0</v>
      </c>
      <c r="R13" s="405"/>
      <c r="S13" s="407">
        <f t="shared" si="13"/>
        <v>195705.2</v>
      </c>
      <c r="T13" s="408">
        <f t="shared" si="14"/>
        <v>0.97811959130981085</v>
      </c>
      <c r="U13" s="409">
        <f t="shared" si="15"/>
        <v>0.79395834080997618</v>
      </c>
      <c r="V13" s="410">
        <f t="shared" si="16"/>
        <v>0.13603868182464646</v>
      </c>
      <c r="W13" s="17"/>
      <c r="X13" s="21" t="s">
        <v>32</v>
      </c>
      <c r="Y13" s="149">
        <v>26500.2</v>
      </c>
      <c r="Z13" s="150">
        <v>11675.1</v>
      </c>
      <c r="AA13" s="4">
        <f t="shared" si="55"/>
        <v>38175.300000000003</v>
      </c>
      <c r="AB13" s="149">
        <v>12727</v>
      </c>
      <c r="AC13" s="150">
        <v>6118.8</v>
      </c>
      <c r="AD13" s="4">
        <f t="shared" si="43"/>
        <v>18845.8</v>
      </c>
      <c r="AE13" s="4">
        <f t="shared" si="44"/>
        <v>-19329.500000000004</v>
      </c>
      <c r="AF13" s="5">
        <f t="shared" si="45"/>
        <v>-0.5063352481840353</v>
      </c>
      <c r="AH13" s="149">
        <v>2911.4</v>
      </c>
      <c r="AI13" s="149">
        <v>2774.7</v>
      </c>
      <c r="AJ13">
        <f t="shared" si="46"/>
        <v>-136.70000000000027</v>
      </c>
      <c r="AK13" s="150">
        <v>1969.1</v>
      </c>
      <c r="AL13" s="150">
        <v>2126.6999999999998</v>
      </c>
      <c r="AM13" s="1">
        <f t="shared" si="47"/>
        <v>157.59999999999991</v>
      </c>
      <c r="AN13">
        <f t="shared" si="48"/>
        <v>4880.5</v>
      </c>
      <c r="AO13">
        <f t="shared" si="48"/>
        <v>4901.3999999999996</v>
      </c>
      <c r="AP13">
        <f t="shared" si="49"/>
        <v>20.899999999999636</v>
      </c>
      <c r="AQ13" s="10">
        <f t="shared" si="50"/>
        <v>0.42823481200695906</v>
      </c>
      <c r="AR13" s="21" t="s">
        <v>32</v>
      </c>
      <c r="AS13" s="151">
        <v>180112</v>
      </c>
      <c r="AT13" s="151">
        <v>178323.5</v>
      </c>
      <c r="AU13" s="152">
        <v>121583.1</v>
      </c>
      <c r="AV13" s="152">
        <v>122613.7</v>
      </c>
      <c r="AW13">
        <f t="shared" si="51"/>
        <v>301695.09999999998</v>
      </c>
      <c r="AX13">
        <f t="shared" si="51"/>
        <v>300937.2</v>
      </c>
      <c r="AY13" s="12">
        <f t="shared" si="52"/>
        <v>-2.512138911105832E-3</v>
      </c>
      <c r="AZ13" s="2"/>
      <c r="BA13" s="65">
        <f t="shared" si="28"/>
        <v>145712</v>
      </c>
      <c r="BB13" s="153">
        <v>29080.3</v>
      </c>
      <c r="BC13" s="153">
        <v>1296.9000000000001</v>
      </c>
      <c r="BD13" s="14"/>
      <c r="BE13" s="154">
        <v>115334.8</v>
      </c>
      <c r="BF13">
        <f t="shared" si="29"/>
        <v>93219.599999999991</v>
      </c>
      <c r="BG13" s="155">
        <v>11858.8</v>
      </c>
      <c r="BH13" s="155">
        <v>990.4</v>
      </c>
      <c r="BJ13" s="156">
        <v>80370.399999999994</v>
      </c>
      <c r="BK13" s="65">
        <f t="shared" si="30"/>
        <v>156311.29999999999</v>
      </c>
      <c r="BL13" s="153">
        <v>33119.1</v>
      </c>
      <c r="BM13" s="153">
        <v>3540.7</v>
      </c>
      <c r="BN13" s="14"/>
      <c r="BO13" s="154">
        <v>119651.5</v>
      </c>
      <c r="BP13">
        <f t="shared" si="31"/>
        <v>93989.1</v>
      </c>
      <c r="BQ13" s="155">
        <v>11167.3</v>
      </c>
      <c r="BR13" s="155">
        <v>2390.1999999999998</v>
      </c>
      <c r="BT13" s="156">
        <v>80431.600000000006</v>
      </c>
      <c r="BU13">
        <f t="shared" si="32"/>
        <v>238931.59999999998</v>
      </c>
      <c r="BV13" s="13" t="e">
        <f t="shared" si="42"/>
        <v>#REF!</v>
      </c>
      <c r="BW13" s="6">
        <f t="shared" si="33"/>
        <v>40939.1</v>
      </c>
      <c r="BX13" s="14">
        <f t="shared" si="34"/>
        <v>2287.3000000000002</v>
      </c>
      <c r="BY13" s="6" t="e">
        <f>#REF!+#REF!</f>
        <v>#REF!</v>
      </c>
      <c r="BZ13" s="14">
        <f t="shared" si="35"/>
        <v>0</v>
      </c>
      <c r="CA13" s="1">
        <f t="shared" si="36"/>
        <v>195705.2</v>
      </c>
      <c r="CB13">
        <f t="shared" si="37"/>
        <v>250300.4</v>
      </c>
      <c r="CC13">
        <f t="shared" si="38"/>
        <v>44286.399999999994</v>
      </c>
      <c r="CD13">
        <f t="shared" si="39"/>
        <v>5930.9</v>
      </c>
      <c r="CE13">
        <f t="shared" si="40"/>
        <v>0</v>
      </c>
      <c r="CF13">
        <f t="shared" si="41"/>
        <v>200083.1</v>
      </c>
    </row>
    <row r="14" spans="1:85" ht="19.8" customHeight="1" thickBot="1">
      <c r="A14" s="426">
        <v>8</v>
      </c>
      <c r="B14" s="427" t="s">
        <v>33</v>
      </c>
      <c r="C14" s="411">
        <f t="shared" si="53"/>
        <v>1706</v>
      </c>
      <c r="D14" s="412">
        <f t="shared" si="53"/>
        <v>1551.5</v>
      </c>
      <c r="E14" s="413">
        <f t="shared" si="1"/>
        <v>-9.0562719812426723E-2</v>
      </c>
      <c r="F14" s="414">
        <f t="shared" si="2"/>
        <v>13477.9</v>
      </c>
      <c r="G14" s="415">
        <f t="shared" si="3"/>
        <v>7064.4</v>
      </c>
      <c r="H14" s="428">
        <f t="shared" si="4"/>
        <v>-0.47585306316265891</v>
      </c>
      <c r="I14" s="417">
        <f t="shared" si="5"/>
        <v>105006</v>
      </c>
      <c r="J14" s="418">
        <f t="shared" si="54"/>
        <v>0.39488729954622265</v>
      </c>
      <c r="K14" s="417">
        <f t="shared" si="6"/>
        <v>97933.900000000009</v>
      </c>
      <c r="L14" s="408">
        <f t="shared" si="7"/>
        <v>0.33839579296075306</v>
      </c>
      <c r="M14" s="419">
        <f t="shared" si="8"/>
        <v>11548.6</v>
      </c>
      <c r="N14" s="420">
        <f t="shared" si="9"/>
        <v>-0.21461069211047101</v>
      </c>
      <c r="O14" s="404">
        <f t="shared" si="10"/>
        <v>1408.1</v>
      </c>
      <c r="P14" s="405">
        <f t="shared" si="11"/>
        <v>1.3678842043909072</v>
      </c>
      <c r="Q14" s="406">
        <f t="shared" si="12"/>
        <v>64344.4</v>
      </c>
      <c r="R14" s="387">
        <f>(BD14+BI14)/CE14</f>
        <v>1.9178715882908741</v>
      </c>
      <c r="S14" s="421">
        <f t="shared" si="13"/>
        <v>20632.8</v>
      </c>
      <c r="T14" s="408">
        <f t="shared" si="14"/>
        <v>0.86369458746703498</v>
      </c>
      <c r="U14" s="422">
        <f t="shared" si="15"/>
        <v>0.93265051520865483</v>
      </c>
      <c r="V14" s="423">
        <f t="shared" si="16"/>
        <v>0.10998038207340534</v>
      </c>
      <c r="W14" s="18"/>
      <c r="X14" s="23" t="s">
        <v>33</v>
      </c>
      <c r="Y14" s="4"/>
      <c r="Z14" s="76">
        <v>13477.9</v>
      </c>
      <c r="AA14" s="4">
        <f t="shared" si="55"/>
        <v>13477.9</v>
      </c>
      <c r="AB14" s="4"/>
      <c r="AC14" s="76">
        <v>7064.4</v>
      </c>
      <c r="AD14" s="4">
        <f t="shared" si="43"/>
        <v>7064.4</v>
      </c>
      <c r="AE14" s="4">
        <f t="shared" si="44"/>
        <v>-6413.5</v>
      </c>
      <c r="AF14" s="5">
        <f t="shared" si="45"/>
        <v>-0.47585306316265891</v>
      </c>
      <c r="AJ14">
        <f t="shared" si="46"/>
        <v>0</v>
      </c>
      <c r="AK14" s="184">
        <v>1706</v>
      </c>
      <c r="AL14" s="76">
        <v>1551.5</v>
      </c>
      <c r="AM14" s="1">
        <f t="shared" si="47"/>
        <v>-154.5</v>
      </c>
      <c r="AN14">
        <f t="shared" si="48"/>
        <v>1706</v>
      </c>
      <c r="AO14">
        <f t="shared" si="48"/>
        <v>1551.5</v>
      </c>
      <c r="AP14">
        <f t="shared" si="49"/>
        <v>-154.5</v>
      </c>
      <c r="AQ14" s="10">
        <f t="shared" si="50"/>
        <v>-9.0562719812426717</v>
      </c>
      <c r="AR14" s="23" t="s">
        <v>33</v>
      </c>
      <c r="AU14" s="185">
        <v>75279.199999999997</v>
      </c>
      <c r="AV14" s="185">
        <v>105006</v>
      </c>
      <c r="AW14">
        <f t="shared" si="51"/>
        <v>75279.199999999997</v>
      </c>
      <c r="AX14">
        <f t="shared" si="51"/>
        <v>105006</v>
      </c>
      <c r="AY14" s="12">
        <f t="shared" si="52"/>
        <v>0.39488729954622265</v>
      </c>
      <c r="AZ14" s="3"/>
      <c r="BA14" s="65">
        <f t="shared" si="28"/>
        <v>0</v>
      </c>
      <c r="BB14" s="6"/>
      <c r="BC14" s="6"/>
      <c r="BD14" s="6"/>
      <c r="BE14" s="1"/>
      <c r="BF14">
        <f t="shared" si="29"/>
        <v>97933.900000000009</v>
      </c>
      <c r="BG14" s="340">
        <v>11548.6</v>
      </c>
      <c r="BH14" s="186">
        <v>1408.1</v>
      </c>
      <c r="BI14" s="341">
        <v>64344.4</v>
      </c>
      <c r="BJ14" s="342">
        <v>20632.8</v>
      </c>
      <c r="BK14" s="65">
        <f t="shared" si="30"/>
        <v>0</v>
      </c>
      <c r="BL14" s="6"/>
      <c r="BM14" s="6"/>
      <c r="BN14" s="6"/>
      <c r="BO14" s="1"/>
      <c r="BP14">
        <f t="shared" si="31"/>
        <v>73172.600000000006</v>
      </c>
      <c r="BQ14" s="77">
        <v>14704.3</v>
      </c>
      <c r="BR14" s="186">
        <v>1029.4000000000001</v>
      </c>
      <c r="BS14" s="187">
        <v>33549.9</v>
      </c>
      <c r="BT14" s="188">
        <v>23889</v>
      </c>
      <c r="BU14">
        <f t="shared" si="32"/>
        <v>97933.900000000009</v>
      </c>
      <c r="BV14" s="13" t="e">
        <f t="shared" si="42"/>
        <v>#REF!</v>
      </c>
      <c r="BW14" s="14">
        <f t="shared" si="33"/>
        <v>11548.6</v>
      </c>
      <c r="BX14" s="14">
        <f t="shared" si="34"/>
        <v>1408.1</v>
      </c>
      <c r="BY14" s="14" t="e">
        <f>#REF!+#REF!</f>
        <v>#REF!</v>
      </c>
      <c r="BZ14" s="14">
        <f t="shared" si="35"/>
        <v>64344.4</v>
      </c>
      <c r="CA14" s="1">
        <f t="shared" si="36"/>
        <v>20632.8</v>
      </c>
      <c r="CB14">
        <f t="shared" si="37"/>
        <v>73172.600000000006</v>
      </c>
      <c r="CC14">
        <f t="shared" si="38"/>
        <v>14704.3</v>
      </c>
      <c r="CD14">
        <f t="shared" si="39"/>
        <v>1029.4000000000001</v>
      </c>
      <c r="CE14">
        <f t="shared" si="40"/>
        <v>33549.9</v>
      </c>
      <c r="CF14">
        <f t="shared" si="41"/>
        <v>23889</v>
      </c>
    </row>
    <row r="15" spans="1:85" ht="18" customHeight="1" thickBot="1">
      <c r="A15" s="426">
        <v>9</v>
      </c>
      <c r="B15" s="392" t="s">
        <v>55</v>
      </c>
      <c r="C15" s="411">
        <f t="shared" si="53"/>
        <v>1596.8</v>
      </c>
      <c r="D15" s="412">
        <f t="shared" si="53"/>
        <v>1638.9</v>
      </c>
      <c r="E15" s="413">
        <f t="shared" si="1"/>
        <v>2.6365230460921929E-2</v>
      </c>
      <c r="F15" s="414">
        <f t="shared" si="2"/>
        <v>12669.1</v>
      </c>
      <c r="G15" s="415">
        <f t="shared" si="3"/>
        <v>8773.6</v>
      </c>
      <c r="H15" s="416">
        <f t="shared" si="4"/>
        <v>-0.30748040508007674</v>
      </c>
      <c r="I15" s="417">
        <f t="shared" si="5"/>
        <v>94440.1</v>
      </c>
      <c r="J15" s="418">
        <f t="shared" si="54"/>
        <v>7.1407826578237452E-2</v>
      </c>
      <c r="K15" s="417">
        <f t="shared" si="6"/>
        <v>91481.600000000006</v>
      </c>
      <c r="L15" s="408">
        <f t="shared" si="7"/>
        <v>9.9420855221016166E-2</v>
      </c>
      <c r="M15" s="419">
        <f t="shared" si="8"/>
        <v>13131.2</v>
      </c>
      <c r="N15" s="420">
        <f t="shared" si="9"/>
        <v>-0.22957052335132594</v>
      </c>
      <c r="O15" s="404">
        <f t="shared" si="10"/>
        <v>1435.1</v>
      </c>
      <c r="P15" s="405">
        <f t="shared" si="11"/>
        <v>0.76177079462816488</v>
      </c>
      <c r="Q15" s="406">
        <f t="shared" si="12"/>
        <v>0</v>
      </c>
      <c r="R15" s="405"/>
      <c r="S15" s="421">
        <f t="shared" si="13"/>
        <v>76915.3</v>
      </c>
      <c r="T15" s="408">
        <f t="shared" si="14"/>
        <v>1.1965479690732876</v>
      </c>
      <c r="U15" s="422">
        <f t="shared" si="15"/>
        <v>0.96867326485253613</v>
      </c>
      <c r="V15" s="423">
        <f t="shared" si="16"/>
        <v>0.1390426312551554</v>
      </c>
      <c r="W15" s="18"/>
      <c r="X15" s="22" t="s">
        <v>55</v>
      </c>
      <c r="Y15" s="91">
        <v>12669.1</v>
      </c>
      <c r="Z15" s="4"/>
      <c r="AA15" s="4">
        <f t="shared" si="55"/>
        <v>12669.1</v>
      </c>
      <c r="AB15" s="91">
        <v>8773.6</v>
      </c>
      <c r="AC15" s="4"/>
      <c r="AD15" s="4">
        <f t="shared" si="43"/>
        <v>8773.6</v>
      </c>
      <c r="AE15" s="4">
        <f t="shared" si="44"/>
        <v>-3895.5</v>
      </c>
      <c r="AF15" s="5">
        <f t="shared" si="45"/>
        <v>-0.30748040508007674</v>
      </c>
      <c r="AH15" s="38">
        <v>1596.8</v>
      </c>
      <c r="AI15" s="272">
        <v>1638.9</v>
      </c>
      <c r="AJ15">
        <f t="shared" si="46"/>
        <v>42.100000000000136</v>
      </c>
      <c r="AK15" s="6"/>
      <c r="AL15" s="6"/>
      <c r="AM15" s="1">
        <f t="shared" si="47"/>
        <v>0</v>
      </c>
      <c r="AN15">
        <f t="shared" si="48"/>
        <v>1596.8</v>
      </c>
      <c r="AO15">
        <f t="shared" si="48"/>
        <v>1638.9</v>
      </c>
      <c r="AP15">
        <f t="shared" si="49"/>
        <v>42.100000000000136</v>
      </c>
      <c r="AQ15" s="10">
        <f t="shared" si="50"/>
        <v>2.6365230460921927</v>
      </c>
      <c r="AR15" s="22" t="s">
        <v>55</v>
      </c>
      <c r="AS15" s="169">
        <v>88145.8</v>
      </c>
      <c r="AT15" s="273">
        <v>94440.1</v>
      </c>
      <c r="AW15">
        <f t="shared" si="51"/>
        <v>88145.8</v>
      </c>
      <c r="AX15">
        <f t="shared" si="51"/>
        <v>94440.1</v>
      </c>
      <c r="AY15" s="12">
        <f t="shared" si="52"/>
        <v>7.1407826578237452E-2</v>
      </c>
      <c r="AZ15" s="3"/>
      <c r="BA15" s="65">
        <f t="shared" si="28"/>
        <v>91481.600000000006</v>
      </c>
      <c r="BB15" s="274">
        <v>13131.2</v>
      </c>
      <c r="BC15" s="275">
        <v>1435.1</v>
      </c>
      <c r="BD15" s="14"/>
      <c r="BE15" s="276">
        <v>76915.3</v>
      </c>
      <c r="BF15">
        <f t="shared" si="29"/>
        <v>0</v>
      </c>
      <c r="BK15" s="65">
        <f t="shared" si="30"/>
        <v>83208.899999999994</v>
      </c>
      <c r="BL15" s="170">
        <v>17044</v>
      </c>
      <c r="BM15" s="92">
        <v>1883.9</v>
      </c>
      <c r="BN15" s="14"/>
      <c r="BO15" s="93">
        <v>64281</v>
      </c>
      <c r="BP15">
        <f t="shared" si="31"/>
        <v>0</v>
      </c>
      <c r="BU15">
        <f t="shared" si="32"/>
        <v>91481.600000000006</v>
      </c>
      <c r="BV15" s="13" t="e">
        <f t="shared" si="42"/>
        <v>#REF!</v>
      </c>
      <c r="BW15" s="6">
        <f t="shared" si="33"/>
        <v>13131.2</v>
      </c>
      <c r="BX15" s="14">
        <f t="shared" si="34"/>
        <v>1435.1</v>
      </c>
      <c r="BY15" s="6" t="e">
        <f>#REF!+#REF!</f>
        <v>#REF!</v>
      </c>
      <c r="BZ15" s="14">
        <f t="shared" si="35"/>
        <v>0</v>
      </c>
      <c r="CA15" s="1">
        <f t="shared" si="36"/>
        <v>76915.3</v>
      </c>
      <c r="CB15">
        <f t="shared" si="37"/>
        <v>83208.899999999994</v>
      </c>
      <c r="CC15">
        <f t="shared" si="38"/>
        <v>17044</v>
      </c>
      <c r="CD15">
        <f t="shared" si="39"/>
        <v>1883.9</v>
      </c>
      <c r="CE15">
        <f t="shared" si="40"/>
        <v>0</v>
      </c>
      <c r="CF15">
        <f t="shared" si="41"/>
        <v>64281</v>
      </c>
    </row>
    <row r="16" spans="1:85" ht="19.2" customHeight="1" thickBot="1">
      <c r="A16" s="426">
        <v>10</v>
      </c>
      <c r="B16" s="392" t="s">
        <v>2</v>
      </c>
      <c r="C16" s="411">
        <f t="shared" ref="C16:C22" si="56">AH16+AK16</f>
        <v>37986.699999999997</v>
      </c>
      <c r="D16" s="412">
        <f>AI16+AL16</f>
        <v>32895.5</v>
      </c>
      <c r="E16" s="413">
        <f t="shared" ref="E16:E22" si="57">(D16-C16)/C16</f>
        <v>-0.13402585641816733</v>
      </c>
      <c r="F16" s="414">
        <f t="shared" ref="F16:F22" si="58">Y16+Z16</f>
        <v>206381.2</v>
      </c>
      <c r="G16" s="415">
        <f t="shared" ref="G16:G22" si="59">AB16+AC16</f>
        <v>143787.6</v>
      </c>
      <c r="H16" s="416">
        <f t="shared" si="4"/>
        <v>-0.30329119125191639</v>
      </c>
      <c r="I16" s="417">
        <f t="shared" ref="I16:I22" si="60">AT16+AV16</f>
        <v>2000944.4</v>
      </c>
      <c r="J16" s="418">
        <f t="shared" si="54"/>
        <v>-2.2681215005605986E-2</v>
      </c>
      <c r="K16" s="417">
        <f t="shared" si="6"/>
        <v>1743558.7000000002</v>
      </c>
      <c r="L16" s="408">
        <f t="shared" si="7"/>
        <v>-4.0184659670256502E-3</v>
      </c>
      <c r="M16" s="419">
        <f t="shared" si="8"/>
        <v>368191.9</v>
      </c>
      <c r="N16" s="420">
        <f t="shared" si="9"/>
        <v>-0.39669650479359908</v>
      </c>
      <c r="O16" s="404">
        <f t="shared" si="10"/>
        <v>17425.2</v>
      </c>
      <c r="P16" s="405">
        <f t="shared" si="11"/>
        <v>0.83621827325907838</v>
      </c>
      <c r="Q16" s="406">
        <f t="shared" si="12"/>
        <v>0</v>
      </c>
      <c r="R16" s="405"/>
      <c r="S16" s="421">
        <f t="shared" si="13"/>
        <v>1357941.6</v>
      </c>
      <c r="T16" s="408">
        <f t="shared" si="14"/>
        <v>1.2130302199547054</v>
      </c>
      <c r="U16" s="422">
        <f t="shared" ref="U16:U22" si="61">K16/I16</f>
        <v>0.87136789008230331</v>
      </c>
      <c r="V16" s="423">
        <f t="shared" ref="V16:V22" si="62">M16/I16</f>
        <v>0.18400906092143293</v>
      </c>
      <c r="W16" s="18"/>
      <c r="X16" s="22" t="s">
        <v>2</v>
      </c>
      <c r="Y16" s="238">
        <v>96531.6</v>
      </c>
      <c r="Z16" s="239">
        <v>109849.60000000001</v>
      </c>
      <c r="AA16" s="4">
        <f>Y16+Z16</f>
        <v>206381.2</v>
      </c>
      <c r="AB16" s="322">
        <v>75656</v>
      </c>
      <c r="AC16" s="323">
        <v>68131.600000000006</v>
      </c>
      <c r="AD16" s="4">
        <f>AB16+AC16</f>
        <v>143787.6</v>
      </c>
      <c r="AE16" s="4">
        <f t="shared" ref="AE16:AE22" si="63">AD16-AA16</f>
        <v>-62593.600000000006</v>
      </c>
      <c r="AF16" s="5">
        <f>AE16/AA16</f>
        <v>-0.30329119125191639</v>
      </c>
      <c r="AH16" s="240">
        <v>14476</v>
      </c>
      <c r="AI16" s="324">
        <v>13243.3</v>
      </c>
      <c r="AJ16">
        <f t="shared" ref="AJ16:AJ22" si="64">AI16-AH16</f>
        <v>-1232.7000000000007</v>
      </c>
      <c r="AK16" s="241">
        <v>23510.7</v>
      </c>
      <c r="AL16" s="325">
        <v>19652.2</v>
      </c>
      <c r="AM16" s="1">
        <f>AL16-AK16</f>
        <v>-3858.5</v>
      </c>
      <c r="AN16">
        <f t="shared" ref="AN16:AN22" si="65">AH16+AK16</f>
        <v>37986.699999999997</v>
      </c>
      <c r="AO16">
        <f>AI16+AL16</f>
        <v>32895.5</v>
      </c>
      <c r="AP16">
        <f t="shared" ref="AP16:AP22" si="66">AO16-AN16</f>
        <v>-5091.1999999999971</v>
      </c>
      <c r="AQ16" s="10">
        <f>(AP16/AN16)*100</f>
        <v>-13.402585641816733</v>
      </c>
      <c r="AR16" s="22" t="s">
        <v>2</v>
      </c>
      <c r="AS16" s="63">
        <v>968517.5</v>
      </c>
      <c r="AT16" s="326">
        <v>1000759.4</v>
      </c>
      <c r="AU16" s="64">
        <v>1078864</v>
      </c>
      <c r="AV16" s="327">
        <v>1000185</v>
      </c>
      <c r="AW16">
        <f t="shared" ref="AW16:AW22" si="67">AS16+AU16</f>
        <v>2047381.5</v>
      </c>
      <c r="AX16">
        <f t="shared" ref="AX16:AX22" si="68">AT16+AV16</f>
        <v>2000944.4</v>
      </c>
      <c r="AY16" s="12">
        <f t="shared" ref="AY16:AY22" si="69">(AX16-AW16)/AW16</f>
        <v>-2.2681215005605986E-2</v>
      </c>
      <c r="BA16" s="65">
        <f t="shared" si="28"/>
        <v>819504.8</v>
      </c>
      <c r="BB16" s="328">
        <v>194935.8</v>
      </c>
      <c r="BC16" s="329">
        <v>10158.200000000001</v>
      </c>
      <c r="BD16" s="14"/>
      <c r="BE16" s="330">
        <v>614410.80000000005</v>
      </c>
      <c r="BF16">
        <f t="shared" si="29"/>
        <v>924053.9</v>
      </c>
      <c r="BG16" s="331">
        <v>173256.1</v>
      </c>
      <c r="BH16" s="332">
        <v>7267</v>
      </c>
      <c r="BI16" s="14"/>
      <c r="BJ16" s="333">
        <v>743530.8</v>
      </c>
      <c r="BK16" s="65">
        <f t="shared" si="30"/>
        <v>770620</v>
      </c>
      <c r="BL16" s="242">
        <v>287799.3</v>
      </c>
      <c r="BM16" s="243">
        <v>9555.1</v>
      </c>
      <c r="BN16" s="14"/>
      <c r="BO16" s="244">
        <v>473265.6</v>
      </c>
      <c r="BP16">
        <f t="shared" si="31"/>
        <v>979973.39999999991</v>
      </c>
      <c r="BQ16" s="245">
        <v>322493.7</v>
      </c>
      <c r="BR16" s="246">
        <v>11283</v>
      </c>
      <c r="BS16" s="14"/>
      <c r="BT16" s="247">
        <v>646196.69999999995</v>
      </c>
      <c r="BU16">
        <f t="shared" si="32"/>
        <v>1743558.7000000002</v>
      </c>
      <c r="BV16" s="13" t="e">
        <f t="shared" si="42"/>
        <v>#REF!</v>
      </c>
      <c r="BW16" s="6">
        <f t="shared" si="33"/>
        <v>368191.9</v>
      </c>
      <c r="BX16" s="14">
        <f t="shared" si="34"/>
        <v>17425.2</v>
      </c>
      <c r="BY16" s="6" t="e">
        <f>#REF!+#REF!</f>
        <v>#REF!</v>
      </c>
      <c r="BZ16" s="14">
        <f t="shared" si="35"/>
        <v>0</v>
      </c>
      <c r="CA16" s="1">
        <f t="shared" si="36"/>
        <v>1357941.6</v>
      </c>
      <c r="CB16">
        <f t="shared" si="37"/>
        <v>1750593.4</v>
      </c>
      <c r="CC16">
        <f t="shared" si="38"/>
        <v>610293</v>
      </c>
      <c r="CD16">
        <f t="shared" si="39"/>
        <v>20838.099999999999</v>
      </c>
      <c r="CE16">
        <f t="shared" si="40"/>
        <v>0</v>
      </c>
      <c r="CF16">
        <f t="shared" si="41"/>
        <v>1119462.2999999998</v>
      </c>
    </row>
    <row r="17" spans="1:84" ht="19.2" customHeight="1" thickBot="1">
      <c r="A17" s="426">
        <v>11</v>
      </c>
      <c r="B17" s="372" t="s">
        <v>34</v>
      </c>
      <c r="C17" s="411">
        <f t="shared" si="56"/>
        <v>493.5</v>
      </c>
      <c r="D17" s="429">
        <f>AI17+AL17</f>
        <v>628.6</v>
      </c>
      <c r="E17" s="413">
        <f t="shared" si="57"/>
        <v>0.27375886524822701</v>
      </c>
      <c r="F17" s="414">
        <f t="shared" si="58"/>
        <v>4859</v>
      </c>
      <c r="G17" s="415">
        <f t="shared" si="59"/>
        <v>5023</v>
      </c>
      <c r="H17" s="416">
        <f t="shared" ref="H17:H22" si="70">(G17-F17)/F17</f>
        <v>3.375180078205392E-2</v>
      </c>
      <c r="I17" s="417">
        <f t="shared" si="60"/>
        <v>32714.5</v>
      </c>
      <c r="J17" s="418">
        <f t="shared" si="54"/>
        <v>0.10846259665101271</v>
      </c>
      <c r="K17" s="417">
        <f t="shared" si="6"/>
        <v>32742</v>
      </c>
      <c r="L17" s="408">
        <f t="shared" si="7"/>
        <v>0.10695642766343015</v>
      </c>
      <c r="M17" s="419">
        <f t="shared" si="8"/>
        <v>4248.8</v>
      </c>
      <c r="N17" s="420">
        <f t="shared" si="9"/>
        <v>0.21470638687174795</v>
      </c>
      <c r="O17" s="404">
        <f t="shared" si="10"/>
        <v>3807.9</v>
      </c>
      <c r="P17" s="405">
        <f t="shared" si="11"/>
        <v>0.85609262589928059</v>
      </c>
      <c r="Q17" s="406">
        <f t="shared" si="12"/>
        <v>0</v>
      </c>
      <c r="R17" s="405"/>
      <c r="S17" s="421">
        <f t="shared" si="13"/>
        <v>24685.3</v>
      </c>
      <c r="T17" s="408">
        <f t="shared" si="14"/>
        <v>1.1411157234913973</v>
      </c>
      <c r="U17" s="422">
        <f t="shared" si="61"/>
        <v>1.0008406058475598</v>
      </c>
      <c r="V17" s="423">
        <f t="shared" si="62"/>
        <v>0.12987513182228064</v>
      </c>
      <c r="W17" s="19"/>
      <c r="X17" s="25" t="s">
        <v>34</v>
      </c>
      <c r="Y17" s="193">
        <v>4859</v>
      </c>
      <c r="Z17" s="28"/>
      <c r="AA17" s="28">
        <f t="shared" ref="AA17:AA22" si="71">Y17+Z17</f>
        <v>4859</v>
      </c>
      <c r="AB17" s="193">
        <v>5023</v>
      </c>
      <c r="AC17" s="28"/>
      <c r="AD17" s="28">
        <f t="shared" ref="AD17:AD22" si="72">AB17+AC17</f>
        <v>5023</v>
      </c>
      <c r="AE17" s="28">
        <f t="shared" si="63"/>
        <v>164</v>
      </c>
      <c r="AF17" s="29">
        <f t="shared" ref="AF17:AF22" si="73">AE17/AA17</f>
        <v>3.375180078205392E-2</v>
      </c>
      <c r="AG17" s="7"/>
      <c r="AH17" s="193">
        <v>493.5</v>
      </c>
      <c r="AI17" s="193">
        <v>628.6</v>
      </c>
      <c r="AJ17" s="7">
        <f t="shared" si="64"/>
        <v>135.10000000000002</v>
      </c>
      <c r="AK17" s="7"/>
      <c r="AL17" s="7"/>
      <c r="AM17" s="24"/>
      <c r="AN17" s="7">
        <f t="shared" si="65"/>
        <v>493.5</v>
      </c>
      <c r="AO17" s="7">
        <f>AI17+AL17</f>
        <v>628.6</v>
      </c>
      <c r="AP17" s="7">
        <f t="shared" si="66"/>
        <v>135.10000000000002</v>
      </c>
      <c r="AQ17" s="30">
        <f t="shared" ref="AQ17:AQ22" si="74">(AP17/AN17)*100</f>
        <v>27.3758865248227</v>
      </c>
      <c r="AR17" s="25" t="s">
        <v>34</v>
      </c>
      <c r="AS17" s="194">
        <v>29513.4</v>
      </c>
      <c r="AT17" s="194">
        <v>32714.5</v>
      </c>
      <c r="AU17" s="194"/>
      <c r="AV17" s="7"/>
      <c r="AW17" s="7">
        <f t="shared" si="67"/>
        <v>29513.4</v>
      </c>
      <c r="AX17" s="7">
        <f t="shared" si="68"/>
        <v>32714.5</v>
      </c>
      <c r="AY17" s="31">
        <f t="shared" si="69"/>
        <v>0.10846259665101271</v>
      </c>
      <c r="AZ17" s="3"/>
      <c r="BA17" s="65">
        <f>BB17+BC17+BD17+BE17</f>
        <v>32742</v>
      </c>
      <c r="BB17" s="195">
        <v>4248.8</v>
      </c>
      <c r="BC17" s="195">
        <v>3807.9</v>
      </c>
      <c r="BD17" s="7"/>
      <c r="BE17" s="196">
        <v>24685.3</v>
      </c>
      <c r="BF17">
        <f t="shared" si="29"/>
        <v>0</v>
      </c>
      <c r="BG17" s="7"/>
      <c r="BH17" s="7"/>
      <c r="BI17" s="7"/>
      <c r="BJ17" s="7"/>
      <c r="BK17" s="65">
        <f>BL17+BM17+BN17+BO17</f>
        <v>29578.399999999998</v>
      </c>
      <c r="BL17" s="195">
        <v>3497.8</v>
      </c>
      <c r="BM17" s="195">
        <v>4448</v>
      </c>
      <c r="BN17" s="7"/>
      <c r="BO17" s="196">
        <v>21632.6</v>
      </c>
      <c r="BP17">
        <f t="shared" si="31"/>
        <v>0</v>
      </c>
      <c r="BQ17" s="7"/>
      <c r="BR17" s="7"/>
      <c r="BS17" s="7"/>
      <c r="BT17" s="7"/>
      <c r="BU17" s="7">
        <f t="shared" si="32"/>
        <v>32742</v>
      </c>
      <c r="BV17" s="13" t="e">
        <f t="shared" si="42"/>
        <v>#REF!</v>
      </c>
      <c r="BW17" s="7">
        <f t="shared" si="33"/>
        <v>4248.8</v>
      </c>
      <c r="BX17" s="14">
        <f t="shared" si="34"/>
        <v>3807.9</v>
      </c>
      <c r="BY17" s="7" t="e">
        <f>#REF!+#REF!</f>
        <v>#REF!</v>
      </c>
      <c r="BZ17" s="14">
        <f t="shared" si="35"/>
        <v>0</v>
      </c>
      <c r="CA17" s="24">
        <f t="shared" si="36"/>
        <v>24685.3</v>
      </c>
      <c r="CB17">
        <f t="shared" si="37"/>
        <v>29578.399999999998</v>
      </c>
      <c r="CC17" s="7">
        <f t="shared" si="38"/>
        <v>3497.8</v>
      </c>
      <c r="CD17">
        <f t="shared" si="39"/>
        <v>4448</v>
      </c>
      <c r="CE17">
        <f t="shared" si="40"/>
        <v>0</v>
      </c>
      <c r="CF17" s="7">
        <f t="shared" si="41"/>
        <v>21632.6</v>
      </c>
    </row>
    <row r="18" spans="1:84" ht="19.2" customHeight="1">
      <c r="A18" s="426">
        <v>12</v>
      </c>
      <c r="B18" s="392" t="s">
        <v>35</v>
      </c>
      <c r="C18" s="411">
        <f t="shared" si="56"/>
        <v>1400.6</v>
      </c>
      <c r="D18" s="412">
        <f t="shared" ref="D18:D22" si="75">AI18+AL18</f>
        <v>1448.9</v>
      </c>
      <c r="E18" s="413">
        <f t="shared" si="57"/>
        <v>3.4485220619734532E-2</v>
      </c>
      <c r="F18" s="414">
        <f t="shared" si="58"/>
        <v>15711.3</v>
      </c>
      <c r="G18" s="415">
        <f t="shared" si="59"/>
        <v>7372.5</v>
      </c>
      <c r="H18" s="416">
        <f t="shared" si="70"/>
        <v>-0.53075175192377455</v>
      </c>
      <c r="I18" s="417">
        <f t="shared" si="60"/>
        <v>81401</v>
      </c>
      <c r="J18" s="418">
        <f t="shared" si="54"/>
        <v>7.5608821469628301E-2</v>
      </c>
      <c r="K18" s="417">
        <f t="shared" si="6"/>
        <v>61906.5</v>
      </c>
      <c r="L18" s="408">
        <f t="shared" si="7"/>
        <v>-7.3932516365290066E-2</v>
      </c>
      <c r="M18" s="419">
        <f t="shared" si="8"/>
        <v>8620.9</v>
      </c>
      <c r="N18" s="420">
        <f t="shared" si="9"/>
        <v>-0.45055862539275859</v>
      </c>
      <c r="O18" s="404">
        <f t="shared" si="10"/>
        <v>640.6</v>
      </c>
      <c r="P18" s="405">
        <f t="shared" si="11"/>
        <v>0.58025362318840579</v>
      </c>
      <c r="Q18" s="406">
        <f t="shared" si="12"/>
        <v>0</v>
      </c>
      <c r="R18" s="405"/>
      <c r="S18" s="421">
        <f t="shared" si="13"/>
        <v>52645</v>
      </c>
      <c r="T18" s="408">
        <f t="shared" si="14"/>
        <v>1.0517535885884386</v>
      </c>
      <c r="U18" s="422">
        <f t="shared" si="61"/>
        <v>0.76051277011338925</v>
      </c>
      <c r="V18" s="423">
        <f t="shared" si="62"/>
        <v>0.10590656134445522</v>
      </c>
      <c r="W18" s="18"/>
      <c r="X18" s="22" t="s">
        <v>35</v>
      </c>
      <c r="Y18" s="70"/>
      <c r="Z18" s="202">
        <v>15711.3</v>
      </c>
      <c r="AA18" s="4">
        <f t="shared" si="71"/>
        <v>15711.3</v>
      </c>
      <c r="AB18" s="70"/>
      <c r="AC18" s="202">
        <v>7372.5</v>
      </c>
      <c r="AD18" s="4">
        <f t="shared" si="72"/>
        <v>7372.5</v>
      </c>
      <c r="AE18" s="4">
        <f t="shared" si="63"/>
        <v>-8338.7999999999993</v>
      </c>
      <c r="AF18" s="5">
        <f t="shared" si="73"/>
        <v>-0.53075175192377455</v>
      </c>
      <c r="AH18" s="70"/>
      <c r="AI18" s="70"/>
      <c r="AJ18">
        <f t="shared" si="64"/>
        <v>0</v>
      </c>
      <c r="AK18" s="202">
        <v>1400.6</v>
      </c>
      <c r="AL18" s="202">
        <v>1448.9</v>
      </c>
      <c r="AM18" s="1">
        <f t="shared" ref="AM18:AM22" si="76">AL18-AK18</f>
        <v>48.300000000000182</v>
      </c>
      <c r="AN18">
        <f t="shared" si="65"/>
        <v>1400.6</v>
      </c>
      <c r="AO18">
        <f t="shared" ref="AO18:AO22" si="77">AI18+AL18</f>
        <v>1448.9</v>
      </c>
      <c r="AP18">
        <f t="shared" si="66"/>
        <v>48.300000000000182</v>
      </c>
      <c r="AQ18" s="10">
        <f t="shared" si="74"/>
        <v>3.4485220619734531</v>
      </c>
      <c r="AR18" s="22" t="s">
        <v>35</v>
      </c>
      <c r="AS18" s="72"/>
      <c r="AT18" s="72"/>
      <c r="AU18" s="203">
        <v>75679</v>
      </c>
      <c r="AV18" s="203">
        <v>81401</v>
      </c>
      <c r="AW18">
        <f t="shared" si="67"/>
        <v>75679</v>
      </c>
      <c r="AX18">
        <f t="shared" si="68"/>
        <v>81401</v>
      </c>
      <c r="AY18" s="12">
        <f t="shared" si="69"/>
        <v>7.5608821469628301E-2</v>
      </c>
      <c r="AZ18" s="3"/>
      <c r="BA18" s="65">
        <f t="shared" ref="BA18:BA38" si="78">BB18+BC18+BD18+BE18</f>
        <v>0</v>
      </c>
      <c r="BB18" s="71"/>
      <c r="BC18" s="71"/>
      <c r="BD18" s="14"/>
      <c r="BE18" s="71"/>
      <c r="BF18">
        <f t="shared" si="29"/>
        <v>61906.5</v>
      </c>
      <c r="BG18" s="204">
        <v>8620.9</v>
      </c>
      <c r="BH18" s="204">
        <v>640.6</v>
      </c>
      <c r="BJ18" s="205">
        <v>52645</v>
      </c>
      <c r="BK18" s="65">
        <f t="shared" ref="BK18:BK38" si="79">BL18+BM18+BN18+BO18</f>
        <v>0</v>
      </c>
      <c r="BL18" s="71"/>
      <c r="BM18" s="71"/>
      <c r="BN18" s="14"/>
      <c r="BO18" s="71"/>
      <c r="BP18">
        <f t="shared" si="31"/>
        <v>66848.800000000003</v>
      </c>
      <c r="BQ18" s="204">
        <v>15690.3</v>
      </c>
      <c r="BR18" s="204">
        <v>1104</v>
      </c>
      <c r="BT18" s="205">
        <v>50054.5</v>
      </c>
      <c r="BU18">
        <f t="shared" si="32"/>
        <v>61906.5</v>
      </c>
      <c r="BV18" s="13" t="e">
        <f t="shared" si="42"/>
        <v>#REF!</v>
      </c>
      <c r="BW18" s="6">
        <f t="shared" si="33"/>
        <v>8620.9</v>
      </c>
      <c r="BX18" s="14">
        <f t="shared" si="34"/>
        <v>640.6</v>
      </c>
      <c r="BY18" s="6" t="e">
        <f>#REF!+#REF!</f>
        <v>#REF!</v>
      </c>
      <c r="BZ18" s="14">
        <f t="shared" si="35"/>
        <v>0</v>
      </c>
      <c r="CA18" s="1">
        <f t="shared" si="36"/>
        <v>52645</v>
      </c>
      <c r="CB18">
        <f t="shared" si="37"/>
        <v>66848.800000000003</v>
      </c>
      <c r="CC18">
        <f t="shared" si="38"/>
        <v>15690.3</v>
      </c>
      <c r="CD18">
        <f t="shared" si="39"/>
        <v>1104</v>
      </c>
      <c r="CE18">
        <f t="shared" si="40"/>
        <v>0</v>
      </c>
      <c r="CF18">
        <f t="shared" si="41"/>
        <v>50054.5</v>
      </c>
    </row>
    <row r="19" spans="1:84" ht="21" customHeight="1" thickBot="1">
      <c r="A19" s="426">
        <v>13</v>
      </c>
      <c r="B19" s="430" t="s">
        <v>72</v>
      </c>
      <c r="C19" s="393">
        <f t="shared" si="56"/>
        <v>2676.7</v>
      </c>
      <c r="D19" s="394">
        <f t="shared" si="75"/>
        <v>2586.4</v>
      </c>
      <c r="E19" s="395">
        <f t="shared" si="57"/>
        <v>-3.3735569918182738E-2</v>
      </c>
      <c r="F19" s="396">
        <f t="shared" si="58"/>
        <v>32374.9</v>
      </c>
      <c r="G19" s="397">
        <f t="shared" si="59"/>
        <v>17434.5</v>
      </c>
      <c r="H19" s="398">
        <f t="shared" si="70"/>
        <v>-0.46148096210335787</v>
      </c>
      <c r="I19" s="399">
        <f t="shared" si="60"/>
        <v>145778.4</v>
      </c>
      <c r="J19" s="400">
        <f t="shared" ref="J19:J24" si="80">(I19-AW19)/AW19</f>
        <v>0.41584799814300244</v>
      </c>
      <c r="K19" s="399">
        <f t="shared" si="6"/>
        <v>136831.6</v>
      </c>
      <c r="L19" s="401">
        <f t="shared" si="7"/>
        <v>0.16311169328823627</v>
      </c>
      <c r="M19" s="402">
        <f t="shared" si="8"/>
        <v>16101.8</v>
      </c>
      <c r="N19" s="403">
        <f t="shared" si="9"/>
        <v>-0.19839697316672478</v>
      </c>
      <c r="O19" s="404">
        <f t="shared" si="10"/>
        <v>24102.799999999999</v>
      </c>
      <c r="P19" s="405">
        <f t="shared" si="11"/>
        <v>2.2297999888985514</v>
      </c>
      <c r="Q19" s="406">
        <f t="shared" si="12"/>
        <v>0</v>
      </c>
      <c r="R19" s="405"/>
      <c r="S19" s="407">
        <f t="shared" si="13"/>
        <v>96627</v>
      </c>
      <c r="T19" s="408">
        <f t="shared" si="14"/>
        <v>1.113903417206267</v>
      </c>
      <c r="U19" s="409">
        <f t="shared" si="61"/>
        <v>0.93862739610257773</v>
      </c>
      <c r="V19" s="410">
        <f t="shared" si="62"/>
        <v>0.1104539492819238</v>
      </c>
      <c r="W19" s="17"/>
      <c r="X19" s="144" t="s">
        <v>72</v>
      </c>
      <c r="Y19" s="4"/>
      <c r="Z19" s="89">
        <v>32374.9</v>
      </c>
      <c r="AA19" s="4">
        <f t="shared" si="71"/>
        <v>32374.9</v>
      </c>
      <c r="AB19" s="4"/>
      <c r="AC19" s="89">
        <v>17434.5</v>
      </c>
      <c r="AD19" s="4">
        <f t="shared" si="72"/>
        <v>17434.5</v>
      </c>
      <c r="AE19" s="4">
        <f t="shared" si="63"/>
        <v>-14940.400000000001</v>
      </c>
      <c r="AF19" s="5">
        <f t="shared" si="73"/>
        <v>-0.46148096210335787</v>
      </c>
      <c r="AJ19">
        <f t="shared" si="64"/>
        <v>0</v>
      </c>
      <c r="AK19" s="145">
        <v>2676.7</v>
      </c>
      <c r="AL19" s="271">
        <v>2586.4</v>
      </c>
      <c r="AM19" s="1">
        <f t="shared" si="76"/>
        <v>-90.299999999999727</v>
      </c>
      <c r="AN19">
        <f t="shared" si="65"/>
        <v>2676.7</v>
      </c>
      <c r="AO19">
        <f t="shared" si="77"/>
        <v>2586.4</v>
      </c>
      <c r="AP19">
        <f t="shared" si="66"/>
        <v>-90.299999999999727</v>
      </c>
      <c r="AQ19" s="10">
        <f t="shared" si="74"/>
        <v>-3.373556991818274</v>
      </c>
      <c r="AR19" s="144" t="s">
        <v>72</v>
      </c>
      <c r="AU19" s="146">
        <v>102961.9</v>
      </c>
      <c r="AV19" s="146">
        <v>145778.4</v>
      </c>
      <c r="AW19">
        <f t="shared" si="67"/>
        <v>102961.9</v>
      </c>
      <c r="AX19">
        <f t="shared" si="68"/>
        <v>145778.4</v>
      </c>
      <c r="AY19" s="12">
        <f t="shared" si="69"/>
        <v>0.41584799814300244</v>
      </c>
      <c r="AZ19" s="2"/>
      <c r="BA19" s="65">
        <f t="shared" si="78"/>
        <v>0</v>
      </c>
      <c r="BB19" s="43"/>
      <c r="BC19" s="44"/>
      <c r="BD19" s="6"/>
      <c r="BE19" s="45"/>
      <c r="BF19">
        <f>BG19+BH19+BI19+BJ19</f>
        <v>136831.6</v>
      </c>
      <c r="BG19" s="147">
        <v>16101.8</v>
      </c>
      <c r="BH19" s="147">
        <v>24102.799999999999</v>
      </c>
      <c r="BI19" s="6"/>
      <c r="BJ19" s="147">
        <v>96627</v>
      </c>
      <c r="BK19" s="65">
        <f t="shared" si="79"/>
        <v>0</v>
      </c>
      <c r="BL19" s="43"/>
      <c r="BM19" s="44"/>
      <c r="BN19" s="6"/>
      <c r="BO19" s="45"/>
      <c r="BP19">
        <f>BQ19+BR19+BS19+BT19</f>
        <v>117642.70000000001</v>
      </c>
      <c r="BQ19" s="147">
        <v>20087</v>
      </c>
      <c r="BR19" s="147">
        <v>10809.4</v>
      </c>
      <c r="BS19" s="6"/>
      <c r="BT19" s="147">
        <v>86746.3</v>
      </c>
      <c r="BU19">
        <f t="shared" si="32"/>
        <v>136831.6</v>
      </c>
      <c r="BV19" s="13" t="e">
        <f t="shared" si="42"/>
        <v>#REF!</v>
      </c>
      <c r="BW19" s="14">
        <f t="shared" si="33"/>
        <v>16101.8</v>
      </c>
      <c r="BX19" s="14">
        <f t="shared" si="34"/>
        <v>24102.799999999999</v>
      </c>
      <c r="BY19" s="14" t="e">
        <f>#REF!+#REF!</f>
        <v>#REF!</v>
      </c>
      <c r="BZ19" s="14">
        <f t="shared" si="35"/>
        <v>0</v>
      </c>
      <c r="CA19" s="1">
        <f t="shared" si="36"/>
        <v>96627</v>
      </c>
      <c r="CB19">
        <f t="shared" si="37"/>
        <v>117642.70000000001</v>
      </c>
      <c r="CC19">
        <f t="shared" si="38"/>
        <v>20087</v>
      </c>
      <c r="CD19">
        <f t="shared" si="39"/>
        <v>10809.4</v>
      </c>
      <c r="CE19">
        <f t="shared" si="40"/>
        <v>0</v>
      </c>
      <c r="CF19">
        <f t="shared" si="41"/>
        <v>86746.3</v>
      </c>
    </row>
    <row r="20" spans="1:84" ht="19.8" customHeight="1">
      <c r="A20" s="426">
        <v>14</v>
      </c>
      <c r="B20" s="392" t="s">
        <v>36</v>
      </c>
      <c r="C20" s="411">
        <f t="shared" si="56"/>
        <v>6297.6</v>
      </c>
      <c r="D20" s="412">
        <f t="shared" si="75"/>
        <v>6697.5</v>
      </c>
      <c r="E20" s="413">
        <f t="shared" si="57"/>
        <v>6.3500381097560912E-2</v>
      </c>
      <c r="F20" s="414">
        <f t="shared" si="58"/>
        <v>37513.699999999997</v>
      </c>
      <c r="G20" s="415">
        <f t="shared" si="59"/>
        <v>25804.5</v>
      </c>
      <c r="H20" s="416">
        <f t="shared" si="70"/>
        <v>-0.31213130136456807</v>
      </c>
      <c r="I20" s="417">
        <f t="shared" si="60"/>
        <v>402081.1</v>
      </c>
      <c r="J20" s="418">
        <f t="shared" si="80"/>
        <v>0.13993768463549192</v>
      </c>
      <c r="K20" s="417">
        <f t="shared" si="6"/>
        <v>368941.6</v>
      </c>
      <c r="L20" s="408">
        <f t="shared" si="7"/>
        <v>8.4557426117160744E-2</v>
      </c>
      <c r="M20" s="419">
        <f t="shared" si="8"/>
        <v>20151.7</v>
      </c>
      <c r="N20" s="420">
        <f t="shared" si="9"/>
        <v>-0.43119926386740581</v>
      </c>
      <c r="O20" s="404">
        <f t="shared" si="10"/>
        <v>8920.6</v>
      </c>
      <c r="P20" s="405">
        <f t="shared" si="11"/>
        <v>1.1235861652014008</v>
      </c>
      <c r="Q20" s="406">
        <f t="shared" si="12"/>
        <v>0</v>
      </c>
      <c r="R20" s="405"/>
      <c r="S20" s="421">
        <f t="shared" si="13"/>
        <v>339869.3</v>
      </c>
      <c r="T20" s="408">
        <f t="shared" si="14"/>
        <v>1.1450763166787563</v>
      </c>
      <c r="U20" s="422">
        <f t="shared" si="61"/>
        <v>0.91758006034106054</v>
      </c>
      <c r="V20" s="423">
        <f t="shared" si="62"/>
        <v>5.0118495994962216E-2</v>
      </c>
      <c r="W20" s="18"/>
      <c r="X20" s="22" t="s">
        <v>36</v>
      </c>
      <c r="Y20" s="162">
        <v>37513.699999999997</v>
      </c>
      <c r="Z20" s="4"/>
      <c r="AA20" s="4">
        <f t="shared" si="71"/>
        <v>37513.699999999997</v>
      </c>
      <c r="AB20" s="308">
        <v>25804.5</v>
      </c>
      <c r="AC20" s="4"/>
      <c r="AD20" s="4">
        <f t="shared" si="72"/>
        <v>25804.5</v>
      </c>
      <c r="AE20" s="4">
        <f t="shared" si="63"/>
        <v>-11709.199999999997</v>
      </c>
      <c r="AF20" s="5">
        <f t="shared" si="73"/>
        <v>-0.31213130136456807</v>
      </c>
      <c r="AH20" s="162">
        <v>6297.6</v>
      </c>
      <c r="AI20" s="308">
        <v>6697.5</v>
      </c>
      <c r="AJ20">
        <f t="shared" si="64"/>
        <v>399.89999999999964</v>
      </c>
      <c r="AK20" s="6"/>
      <c r="AL20" s="6"/>
      <c r="AM20" s="1">
        <f t="shared" si="76"/>
        <v>0</v>
      </c>
      <c r="AN20">
        <f t="shared" si="65"/>
        <v>6297.6</v>
      </c>
      <c r="AO20">
        <f t="shared" si="77"/>
        <v>6697.5</v>
      </c>
      <c r="AP20">
        <f t="shared" si="66"/>
        <v>399.89999999999964</v>
      </c>
      <c r="AQ20" s="10">
        <f t="shared" si="74"/>
        <v>6.350038109756091</v>
      </c>
      <c r="AR20" s="22" t="s">
        <v>36</v>
      </c>
      <c r="AS20" s="94">
        <v>352722</v>
      </c>
      <c r="AT20" s="94">
        <v>402081.1</v>
      </c>
      <c r="AW20">
        <f t="shared" si="67"/>
        <v>352722</v>
      </c>
      <c r="AX20">
        <f t="shared" si="68"/>
        <v>402081.1</v>
      </c>
      <c r="AY20" s="12">
        <f t="shared" si="69"/>
        <v>0.13993768463549192</v>
      </c>
      <c r="AZ20" s="3"/>
      <c r="BA20" s="65">
        <f t="shared" si="78"/>
        <v>368941.6</v>
      </c>
      <c r="BB20" s="163">
        <v>20151.7</v>
      </c>
      <c r="BC20" s="163">
        <v>8920.6</v>
      </c>
      <c r="BD20" s="95"/>
      <c r="BE20" s="164">
        <v>339869.3</v>
      </c>
      <c r="BF20">
        <f t="shared" ref="BF20:BF38" si="81">BG20+BH20+BI20+BJ20</f>
        <v>0</v>
      </c>
      <c r="BK20" s="65">
        <f t="shared" si="79"/>
        <v>340177.1</v>
      </c>
      <c r="BL20" s="163">
        <v>35428.400000000001</v>
      </c>
      <c r="BM20" s="163">
        <v>7939.4</v>
      </c>
      <c r="BN20" s="95"/>
      <c r="BO20" s="164">
        <v>296809.3</v>
      </c>
      <c r="BP20">
        <f t="shared" ref="BP20:BP38" si="82">BQ20+BR20+BS20+BT20</f>
        <v>0</v>
      </c>
      <c r="BU20">
        <f t="shared" si="32"/>
        <v>368941.6</v>
      </c>
      <c r="BV20" s="13" t="e">
        <f t="shared" si="42"/>
        <v>#REF!</v>
      </c>
      <c r="BW20" s="6">
        <f t="shared" si="33"/>
        <v>20151.7</v>
      </c>
      <c r="BX20" s="14">
        <f t="shared" si="34"/>
        <v>8920.6</v>
      </c>
      <c r="BY20" s="6" t="e">
        <f>#REF!+#REF!</f>
        <v>#REF!</v>
      </c>
      <c r="BZ20" s="14">
        <f t="shared" si="35"/>
        <v>0</v>
      </c>
      <c r="CA20" s="1">
        <f t="shared" si="36"/>
        <v>339869.3</v>
      </c>
      <c r="CB20">
        <f t="shared" si="37"/>
        <v>340177.1</v>
      </c>
      <c r="CC20">
        <f t="shared" si="38"/>
        <v>35428.400000000001</v>
      </c>
      <c r="CD20">
        <f t="shared" si="39"/>
        <v>7939.4</v>
      </c>
      <c r="CE20">
        <f t="shared" si="40"/>
        <v>0</v>
      </c>
      <c r="CF20">
        <f t="shared" si="41"/>
        <v>296809.3</v>
      </c>
    </row>
    <row r="21" spans="1:84" ht="21" customHeight="1" thickBot="1">
      <c r="A21" s="426">
        <v>15</v>
      </c>
      <c r="B21" s="431" t="s">
        <v>37</v>
      </c>
      <c r="C21" s="411">
        <f t="shared" si="56"/>
        <v>3967.2</v>
      </c>
      <c r="D21" s="412">
        <f t="shared" si="75"/>
        <v>5584</v>
      </c>
      <c r="E21" s="413">
        <f t="shared" si="57"/>
        <v>0.40754184311353103</v>
      </c>
      <c r="F21" s="414">
        <f t="shared" si="58"/>
        <v>20261.2</v>
      </c>
      <c r="G21" s="415">
        <f t="shared" si="59"/>
        <v>20077.8</v>
      </c>
      <c r="H21" s="416">
        <f t="shared" si="70"/>
        <v>-9.0517837048151861E-3</v>
      </c>
      <c r="I21" s="417">
        <f t="shared" si="60"/>
        <v>276234.2</v>
      </c>
      <c r="J21" s="418">
        <f t="shared" si="80"/>
        <v>0.20582846791003245</v>
      </c>
      <c r="K21" s="417">
        <f t="shared" si="6"/>
        <v>252620.79999999999</v>
      </c>
      <c r="L21" s="408">
        <f t="shared" si="7"/>
        <v>0.21398145442802444</v>
      </c>
      <c r="M21" s="419">
        <f t="shared" si="8"/>
        <v>11171.3</v>
      </c>
      <c r="N21" s="420">
        <f t="shared" si="9"/>
        <v>-0.45038817660313496</v>
      </c>
      <c r="O21" s="404">
        <f t="shared" si="10"/>
        <v>14865.1</v>
      </c>
      <c r="P21" s="405">
        <f t="shared" si="11"/>
        <v>1.5214111722923875</v>
      </c>
      <c r="Q21" s="406">
        <f t="shared" si="12"/>
        <v>0</v>
      </c>
      <c r="R21" s="405"/>
      <c r="S21" s="421">
        <f t="shared" si="13"/>
        <v>226584.4</v>
      </c>
      <c r="T21" s="408">
        <f t="shared" si="14"/>
        <v>1.2729718129130703</v>
      </c>
      <c r="U21" s="422">
        <f t="shared" si="61"/>
        <v>0.91451673978095394</v>
      </c>
      <c r="V21" s="423">
        <f t="shared" si="62"/>
        <v>4.0441408051573625E-2</v>
      </c>
      <c r="W21" s="18"/>
      <c r="X21" s="27" t="s">
        <v>37</v>
      </c>
      <c r="Y21" s="4"/>
      <c r="Z21" s="206">
        <v>20261.2</v>
      </c>
      <c r="AA21" s="4">
        <f t="shared" si="71"/>
        <v>20261.2</v>
      </c>
      <c r="AB21" s="4"/>
      <c r="AC21" s="206">
        <v>20077.8</v>
      </c>
      <c r="AD21" s="4">
        <f t="shared" si="72"/>
        <v>20077.8</v>
      </c>
      <c r="AE21" s="4">
        <f t="shared" si="63"/>
        <v>-183.40000000000146</v>
      </c>
      <c r="AF21" s="5">
        <f t="shared" si="73"/>
        <v>-9.0517837048151861E-3</v>
      </c>
      <c r="AJ21">
        <f t="shared" si="64"/>
        <v>0</v>
      </c>
      <c r="AK21" s="206">
        <v>3967.2</v>
      </c>
      <c r="AL21" s="260">
        <v>5584</v>
      </c>
      <c r="AM21" s="1">
        <f t="shared" si="76"/>
        <v>1616.8000000000002</v>
      </c>
      <c r="AN21">
        <f t="shared" si="65"/>
        <v>3967.2</v>
      </c>
      <c r="AO21">
        <f t="shared" si="77"/>
        <v>5584</v>
      </c>
      <c r="AP21">
        <f t="shared" si="66"/>
        <v>1616.8000000000002</v>
      </c>
      <c r="AQ21" s="10">
        <f t="shared" si="74"/>
        <v>40.7541843113531</v>
      </c>
      <c r="AR21" s="27" t="s">
        <v>37</v>
      </c>
      <c r="AU21" s="207">
        <v>229082.5</v>
      </c>
      <c r="AV21" s="261">
        <v>276234.2</v>
      </c>
      <c r="AW21">
        <f t="shared" si="67"/>
        <v>229082.5</v>
      </c>
      <c r="AX21">
        <f t="shared" si="68"/>
        <v>276234.2</v>
      </c>
      <c r="AY21" s="12">
        <f t="shared" si="69"/>
        <v>0.20582846791003245</v>
      </c>
      <c r="AZ21" s="2"/>
      <c r="BA21" s="65">
        <f t="shared" si="78"/>
        <v>0</v>
      </c>
      <c r="BB21" s="62"/>
      <c r="BC21" s="62"/>
      <c r="BD21" s="6"/>
      <c r="BE21" s="61"/>
      <c r="BF21">
        <f t="shared" si="81"/>
        <v>252620.79999999999</v>
      </c>
      <c r="BG21" s="262">
        <v>11171.3</v>
      </c>
      <c r="BH21" s="263">
        <v>14865.1</v>
      </c>
      <c r="BI21" s="6"/>
      <c r="BJ21" s="264">
        <v>226584.4</v>
      </c>
      <c r="BK21" s="65">
        <f t="shared" si="79"/>
        <v>0</v>
      </c>
      <c r="BL21" s="62"/>
      <c r="BM21" s="62"/>
      <c r="BN21" s="6"/>
      <c r="BO21" s="61"/>
      <c r="BP21">
        <f t="shared" si="82"/>
        <v>208092.79999999999</v>
      </c>
      <c r="BQ21" s="208">
        <v>20325.8</v>
      </c>
      <c r="BR21" s="208">
        <f>4400.5+5288.8+81.3</f>
        <v>9770.5999999999985</v>
      </c>
      <c r="BS21" s="6"/>
      <c r="BT21" s="61">
        <v>177996.4</v>
      </c>
      <c r="BU21">
        <f t="shared" si="32"/>
        <v>252620.79999999999</v>
      </c>
      <c r="BV21" s="13" t="e">
        <f t="shared" si="42"/>
        <v>#REF!</v>
      </c>
      <c r="BW21" s="14">
        <f t="shared" si="33"/>
        <v>11171.3</v>
      </c>
      <c r="BX21" s="14">
        <f t="shared" si="34"/>
        <v>14865.1</v>
      </c>
      <c r="BY21" s="14" t="e">
        <f>#REF!+#REF!</f>
        <v>#REF!</v>
      </c>
      <c r="BZ21" s="14">
        <f t="shared" si="35"/>
        <v>0</v>
      </c>
      <c r="CA21" s="1">
        <f t="shared" si="36"/>
        <v>226584.4</v>
      </c>
      <c r="CB21">
        <f t="shared" si="37"/>
        <v>208092.79999999999</v>
      </c>
      <c r="CC21">
        <f t="shared" si="38"/>
        <v>20325.8</v>
      </c>
      <c r="CD21">
        <f t="shared" si="39"/>
        <v>9770.5999999999985</v>
      </c>
      <c r="CE21">
        <f t="shared" si="40"/>
        <v>0</v>
      </c>
      <c r="CF21">
        <f t="shared" si="41"/>
        <v>177996.4</v>
      </c>
    </row>
    <row r="22" spans="1:84" ht="19.8" customHeight="1">
      <c r="A22" s="426">
        <v>16</v>
      </c>
      <c r="B22" s="431" t="s">
        <v>62</v>
      </c>
      <c r="C22" s="375">
        <f t="shared" si="56"/>
        <v>1627.8</v>
      </c>
      <c r="D22" s="376">
        <f t="shared" si="75"/>
        <v>1942.2</v>
      </c>
      <c r="E22" s="377">
        <f t="shared" si="57"/>
        <v>0.19314412089937344</v>
      </c>
      <c r="F22" s="378">
        <f t="shared" si="58"/>
        <v>26072.5</v>
      </c>
      <c r="G22" s="379">
        <f t="shared" si="59"/>
        <v>15009.6</v>
      </c>
      <c r="H22" s="380">
        <f t="shared" si="70"/>
        <v>-0.42431297343944768</v>
      </c>
      <c r="I22" s="381">
        <f t="shared" si="60"/>
        <v>93988.3</v>
      </c>
      <c r="J22" s="382">
        <f t="shared" si="80"/>
        <v>0.62389250566705368</v>
      </c>
      <c r="K22" s="381">
        <f t="shared" si="6"/>
        <v>87869.3</v>
      </c>
      <c r="L22" s="383">
        <f t="shared" si="7"/>
        <v>0.61745361771684504</v>
      </c>
      <c r="M22" s="384">
        <f t="shared" si="8"/>
        <v>13663.7</v>
      </c>
      <c r="N22" s="385">
        <f t="shared" si="9"/>
        <v>5.8988110923379813E-2</v>
      </c>
      <c r="O22" s="404">
        <f t="shared" si="10"/>
        <v>651.4</v>
      </c>
      <c r="P22" s="405">
        <f t="shared" si="11"/>
        <v>1.1908592321755027</v>
      </c>
      <c r="Q22" s="406">
        <f t="shared" si="12"/>
        <v>0</v>
      </c>
      <c r="R22" s="405"/>
      <c r="S22" s="388">
        <f t="shared" si="13"/>
        <v>73554.2</v>
      </c>
      <c r="T22" s="408">
        <f t="shared" si="14"/>
        <v>1.7994427061290095</v>
      </c>
      <c r="U22" s="389">
        <f t="shared" si="61"/>
        <v>0.93489615196785136</v>
      </c>
      <c r="V22" s="390">
        <f t="shared" si="62"/>
        <v>0.14537660538598954</v>
      </c>
      <c r="W22" s="17"/>
      <c r="X22" s="27" t="s">
        <v>56</v>
      </c>
      <c r="Y22" s="4"/>
      <c r="Z22" s="75">
        <v>26072.5</v>
      </c>
      <c r="AA22" s="4">
        <f t="shared" si="71"/>
        <v>26072.5</v>
      </c>
      <c r="AB22" s="4"/>
      <c r="AC22" s="75">
        <v>15009.6</v>
      </c>
      <c r="AD22" s="4">
        <f t="shared" si="72"/>
        <v>15009.6</v>
      </c>
      <c r="AE22" s="4">
        <f t="shared" si="63"/>
        <v>-11062.9</v>
      </c>
      <c r="AF22" s="5">
        <f t="shared" si="73"/>
        <v>-0.42431297343944768</v>
      </c>
      <c r="AJ22">
        <f t="shared" si="64"/>
        <v>0</v>
      </c>
      <c r="AK22" s="75">
        <v>1627.8</v>
      </c>
      <c r="AL22" s="75">
        <v>1942.2</v>
      </c>
      <c r="AM22" s="1">
        <f t="shared" si="76"/>
        <v>314.40000000000009</v>
      </c>
      <c r="AN22">
        <f t="shared" si="65"/>
        <v>1627.8</v>
      </c>
      <c r="AO22">
        <f t="shared" si="77"/>
        <v>1942.2</v>
      </c>
      <c r="AP22">
        <f t="shared" si="66"/>
        <v>314.40000000000009</v>
      </c>
      <c r="AQ22" s="10">
        <f t="shared" si="74"/>
        <v>19.314412089937345</v>
      </c>
      <c r="AR22" s="27" t="s">
        <v>56</v>
      </c>
      <c r="AU22" s="83">
        <v>57878.400000000001</v>
      </c>
      <c r="AV22" s="83">
        <v>93988.3</v>
      </c>
      <c r="AW22">
        <f t="shared" si="67"/>
        <v>57878.400000000001</v>
      </c>
      <c r="AX22">
        <f t="shared" si="68"/>
        <v>93988.3</v>
      </c>
      <c r="AY22" s="12">
        <f t="shared" si="69"/>
        <v>0.62389250566705368</v>
      </c>
      <c r="AZ22" s="2"/>
      <c r="BA22" s="65">
        <f t="shared" si="78"/>
        <v>0</v>
      </c>
      <c r="BB22" s="6"/>
      <c r="BC22" s="6"/>
      <c r="BD22" s="6"/>
      <c r="BE22" s="1"/>
      <c r="BF22">
        <f t="shared" si="81"/>
        <v>87869.3</v>
      </c>
      <c r="BG22" s="74">
        <v>13663.7</v>
      </c>
      <c r="BH22" s="75">
        <v>651.4</v>
      </c>
      <c r="BJ22" s="74">
        <v>73554.2</v>
      </c>
      <c r="BK22" s="65">
        <f t="shared" si="79"/>
        <v>0</v>
      </c>
      <c r="BL22" s="6"/>
      <c r="BM22" s="6"/>
      <c r="BN22" s="6"/>
      <c r="BO22" s="1"/>
      <c r="BP22">
        <f t="shared" si="82"/>
        <v>54325.7</v>
      </c>
      <c r="BQ22" s="74">
        <v>12902.6</v>
      </c>
      <c r="BR22" s="75">
        <v>547</v>
      </c>
      <c r="BT22" s="74">
        <v>40876.1</v>
      </c>
      <c r="BU22">
        <f t="shared" si="32"/>
        <v>87869.3</v>
      </c>
      <c r="BV22" s="13" t="e">
        <f t="shared" si="42"/>
        <v>#REF!</v>
      </c>
      <c r="BW22" s="6">
        <f t="shared" si="33"/>
        <v>13663.7</v>
      </c>
      <c r="BX22" s="14">
        <f t="shared" si="34"/>
        <v>651.4</v>
      </c>
      <c r="BY22" s="6" t="e">
        <f>#REF!+#REF!</f>
        <v>#REF!</v>
      </c>
      <c r="BZ22" s="14">
        <f t="shared" si="35"/>
        <v>0</v>
      </c>
      <c r="CA22" s="1">
        <f t="shared" si="36"/>
        <v>73554.2</v>
      </c>
      <c r="CB22">
        <f t="shared" si="37"/>
        <v>54325.7</v>
      </c>
      <c r="CC22">
        <f t="shared" si="38"/>
        <v>12902.6</v>
      </c>
      <c r="CD22">
        <f t="shared" si="39"/>
        <v>547</v>
      </c>
      <c r="CE22">
        <f t="shared" si="40"/>
        <v>0</v>
      </c>
      <c r="CF22">
        <f t="shared" si="41"/>
        <v>40876.1</v>
      </c>
    </row>
    <row r="23" spans="1:84" ht="22.8" customHeight="1" thickBot="1">
      <c r="A23" s="391">
        <v>17</v>
      </c>
      <c r="B23" s="432" t="s">
        <v>38</v>
      </c>
      <c r="C23" s="411">
        <f>AH23+AK23</f>
        <v>2750.1</v>
      </c>
      <c r="D23" s="412">
        <f>AI23+AL23</f>
        <v>2023.5</v>
      </c>
      <c r="E23" s="413">
        <f>(D23-C23)/C23</f>
        <v>-0.26420857423366423</v>
      </c>
      <c r="F23" s="414">
        <f>Y23+Z23</f>
        <v>29056.9</v>
      </c>
      <c r="G23" s="415">
        <f>AB23+AC23</f>
        <v>10069</v>
      </c>
      <c r="H23" s="428">
        <f>(G23-F23)/F23</f>
        <v>-0.65347301329460472</v>
      </c>
      <c r="I23" s="417">
        <f>AT23+AV23</f>
        <v>79963</v>
      </c>
      <c r="J23" s="418">
        <f t="shared" si="80"/>
        <v>-0.15000797236247676</v>
      </c>
      <c r="K23" s="417">
        <f t="shared" si="6"/>
        <v>73635.816000000006</v>
      </c>
      <c r="L23" s="408">
        <f t="shared" si="7"/>
        <v>-0.26324399175554791</v>
      </c>
      <c r="M23" s="419">
        <f t="shared" si="8"/>
        <v>14297.7</v>
      </c>
      <c r="N23" s="420">
        <f t="shared" si="9"/>
        <v>-0.41096279817080705</v>
      </c>
      <c r="O23" s="404">
        <f t="shared" si="10"/>
        <v>16030.1</v>
      </c>
      <c r="P23" s="405">
        <f t="shared" si="11"/>
        <v>2.3667650967075153</v>
      </c>
      <c r="Q23" s="406">
        <f t="shared" si="12"/>
        <v>20669.455999999998</v>
      </c>
      <c r="R23" s="387"/>
      <c r="S23" s="421">
        <f t="shared" si="13"/>
        <v>22638.560000000001</v>
      </c>
      <c r="T23" s="408">
        <f t="shared" si="14"/>
        <v>0.3285712626995646</v>
      </c>
      <c r="U23" s="422">
        <f>K23/I23</f>
        <v>0.92087360404186946</v>
      </c>
      <c r="V23" s="423">
        <f>M23/I23</f>
        <v>0.17880394682540676</v>
      </c>
      <c r="W23" s="18"/>
      <c r="X23" s="32" t="s">
        <v>65</v>
      </c>
      <c r="Y23" s="4"/>
      <c r="Z23" s="197">
        <v>29056.9</v>
      </c>
      <c r="AA23" s="4">
        <f>Y23+Z23</f>
        <v>29056.9</v>
      </c>
      <c r="AB23" s="4"/>
      <c r="AC23" s="197">
        <v>10069</v>
      </c>
      <c r="AD23" s="4">
        <f>AB23+AC23</f>
        <v>10069</v>
      </c>
      <c r="AE23" s="4">
        <f>AD23-AA23</f>
        <v>-18987.900000000001</v>
      </c>
      <c r="AF23" s="5">
        <f>AE23/AA23</f>
        <v>-0.65347301329460472</v>
      </c>
      <c r="AJ23">
        <f>AI23-AH23</f>
        <v>0</v>
      </c>
      <c r="AK23" s="197">
        <v>2750.1</v>
      </c>
      <c r="AL23" s="197">
        <v>2023.5</v>
      </c>
      <c r="AM23" s="1">
        <f>AL23-AK23</f>
        <v>-726.59999999999991</v>
      </c>
      <c r="AN23">
        <f>AH23+AK23</f>
        <v>2750.1</v>
      </c>
      <c r="AO23">
        <f>AI23+AL23</f>
        <v>2023.5</v>
      </c>
      <c r="AP23">
        <f>AO23-AN23</f>
        <v>-726.59999999999991</v>
      </c>
      <c r="AQ23" s="10">
        <f>(AP23/AN23)*100</f>
        <v>-26.420857423366424</v>
      </c>
      <c r="AR23" s="32" t="s">
        <v>65</v>
      </c>
      <c r="AU23" s="198">
        <v>94075</v>
      </c>
      <c r="AV23" s="304">
        <v>79963</v>
      </c>
      <c r="AW23">
        <f>AS23+AU23</f>
        <v>94075</v>
      </c>
      <c r="AX23">
        <f>AT23+AV23</f>
        <v>79963</v>
      </c>
      <c r="AY23" s="12">
        <f>(AX23-AW23)/AW23</f>
        <v>-0.15000797236247676</v>
      </c>
      <c r="AZ23" s="3"/>
      <c r="BA23" s="65">
        <f t="shared" si="78"/>
        <v>0</v>
      </c>
      <c r="BB23" s="6"/>
      <c r="BC23" s="6"/>
      <c r="BD23" s="6"/>
      <c r="BE23" s="1"/>
      <c r="BF23">
        <f t="shared" si="81"/>
        <v>73635.816000000006</v>
      </c>
      <c r="BG23" s="305">
        <v>14297.7</v>
      </c>
      <c r="BH23" s="200">
        <v>16030.1</v>
      </c>
      <c r="BI23" s="306">
        <v>20669.455999999998</v>
      </c>
      <c r="BJ23" s="307">
        <v>22638.560000000001</v>
      </c>
      <c r="BK23" s="65">
        <f t="shared" si="79"/>
        <v>0</v>
      </c>
      <c r="BL23" s="6"/>
      <c r="BM23" s="6"/>
      <c r="BN23" s="6"/>
      <c r="BO23" s="1"/>
      <c r="BP23">
        <f t="shared" si="82"/>
        <v>99946</v>
      </c>
      <c r="BQ23" s="199">
        <v>24273</v>
      </c>
      <c r="BR23" s="200">
        <v>6773</v>
      </c>
      <c r="BT23" s="201">
        <v>68900</v>
      </c>
      <c r="BU23">
        <f t="shared" si="32"/>
        <v>73635.816000000006</v>
      </c>
      <c r="BV23" s="13" t="e">
        <f t="shared" si="42"/>
        <v>#REF!</v>
      </c>
      <c r="BW23" s="14">
        <f t="shared" si="33"/>
        <v>14297.7</v>
      </c>
      <c r="BX23" s="14">
        <f t="shared" si="34"/>
        <v>16030.1</v>
      </c>
      <c r="BY23" s="14" t="e">
        <f>#REF!+#REF!</f>
        <v>#REF!</v>
      </c>
      <c r="BZ23" s="14">
        <f t="shared" si="35"/>
        <v>20669.455999999998</v>
      </c>
      <c r="CA23" s="1">
        <f t="shared" si="36"/>
        <v>22638.560000000001</v>
      </c>
      <c r="CB23">
        <f t="shared" si="37"/>
        <v>99946</v>
      </c>
      <c r="CC23">
        <f t="shared" si="38"/>
        <v>24273</v>
      </c>
      <c r="CD23">
        <f t="shared" si="39"/>
        <v>6773</v>
      </c>
      <c r="CE23">
        <f t="shared" si="40"/>
        <v>0</v>
      </c>
      <c r="CF23">
        <f t="shared" si="41"/>
        <v>68900</v>
      </c>
    </row>
    <row r="24" spans="1:84" ht="22.2" customHeight="1" thickBot="1">
      <c r="A24" s="373">
        <v>18</v>
      </c>
      <c r="B24" s="374" t="s">
        <v>39</v>
      </c>
      <c r="C24" s="411">
        <f>AH24+AK24</f>
        <v>6407.7</v>
      </c>
      <c r="D24" s="412">
        <f>AI24+AL24</f>
        <v>6794.5</v>
      </c>
      <c r="E24" s="413">
        <f>(D24-C24)/C24</f>
        <v>6.0364873511556436E-2</v>
      </c>
      <c r="F24" s="414">
        <f>Y24+Z24</f>
        <v>99561.4</v>
      </c>
      <c r="G24" s="415">
        <f>AB24+AC24</f>
        <v>71219.799999999988</v>
      </c>
      <c r="H24" s="428">
        <f>(G24-F24)/F24</f>
        <v>-0.28466453866659175</v>
      </c>
      <c r="I24" s="417">
        <f>AT24+AV24</f>
        <v>393094.16285999998</v>
      </c>
      <c r="J24" s="418">
        <f t="shared" si="80"/>
        <v>0.13294394815645286</v>
      </c>
      <c r="K24" s="417">
        <f t="shared" ref="K24" si="83">BA24+BF24</f>
        <v>417721.29326000001</v>
      </c>
      <c r="L24" s="408">
        <f t="shared" si="7"/>
        <v>-4.493072093809624E-2</v>
      </c>
      <c r="M24" s="419">
        <f t="shared" ref="M24" si="84">BB24+BG24</f>
        <v>111218.55697999999</v>
      </c>
      <c r="N24" s="420">
        <f t="shared" si="9"/>
        <v>-0.11875590220139562</v>
      </c>
      <c r="O24" s="404">
        <f t="shared" ref="O24" si="85">BC24+BH24</f>
        <v>34953.53628</v>
      </c>
      <c r="P24" s="405">
        <f t="shared" si="11"/>
        <v>0.48347502624160044</v>
      </c>
      <c r="Q24" s="406">
        <f t="shared" ref="Q24" si="86">BD24+BI24</f>
        <v>0</v>
      </c>
      <c r="R24" s="405"/>
      <c r="S24" s="421">
        <f t="shared" ref="S24" si="87">BE24+BJ24</f>
        <v>271549.2</v>
      </c>
      <c r="T24" s="408"/>
      <c r="U24" s="422">
        <f>K24/I24</f>
        <v>1.0626494431278821</v>
      </c>
      <c r="V24" s="423">
        <f>M24/I24</f>
        <v>0.28293108239210957</v>
      </c>
      <c r="W24" s="19"/>
      <c r="X24" s="26" t="s">
        <v>39</v>
      </c>
      <c r="Y24" s="248">
        <v>63122.7</v>
      </c>
      <c r="Z24" s="249">
        <v>36438.699999999997</v>
      </c>
      <c r="AA24" s="28">
        <f t="shared" ref="AA24" si="88">Y24+Z24</f>
        <v>99561.4</v>
      </c>
      <c r="AB24" s="320">
        <v>38902.199999999997</v>
      </c>
      <c r="AC24" s="321">
        <v>32317.599999999999</v>
      </c>
      <c r="AD24" s="28">
        <f t="shared" si="43"/>
        <v>71219.799999999988</v>
      </c>
      <c r="AE24" s="28">
        <f t="shared" si="44"/>
        <v>-28341.600000000006</v>
      </c>
      <c r="AF24" s="29">
        <f t="shared" si="45"/>
        <v>-0.28466453866659175</v>
      </c>
      <c r="AG24" s="7"/>
      <c r="AH24" s="250">
        <v>3611.5</v>
      </c>
      <c r="AI24" s="250">
        <v>3757.5</v>
      </c>
      <c r="AJ24" s="7">
        <f t="shared" si="46"/>
        <v>146</v>
      </c>
      <c r="AK24" s="251">
        <v>2796.2</v>
      </c>
      <c r="AL24" s="251">
        <v>3037</v>
      </c>
      <c r="AM24" s="24">
        <f t="shared" si="47"/>
        <v>240.80000000000018</v>
      </c>
      <c r="AN24" s="7">
        <f t="shared" si="48"/>
        <v>6407.7</v>
      </c>
      <c r="AO24" s="7">
        <f t="shared" si="48"/>
        <v>6794.5</v>
      </c>
      <c r="AP24" s="7">
        <f t="shared" si="49"/>
        <v>386.80000000000018</v>
      </c>
      <c r="AQ24" s="30">
        <f t="shared" si="50"/>
        <v>6.0364873511556434</v>
      </c>
      <c r="AR24" s="26" t="s">
        <v>39</v>
      </c>
      <c r="AS24" s="252">
        <v>195557.11417513303</v>
      </c>
      <c r="AT24" s="252">
        <v>217389.25851003799</v>
      </c>
      <c r="AU24" s="253">
        <v>151409.88582486694</v>
      </c>
      <c r="AV24" s="253">
        <v>175704.90434996199</v>
      </c>
      <c r="AW24" s="7">
        <f t="shared" si="51"/>
        <v>346967</v>
      </c>
      <c r="AX24" s="7">
        <f t="shared" si="51"/>
        <v>393094.16285999998</v>
      </c>
      <c r="AY24" s="31">
        <f t="shared" si="52"/>
        <v>0.13294394815645286</v>
      </c>
      <c r="AZ24" s="33"/>
      <c r="BA24" s="65">
        <f t="shared" si="78"/>
        <v>231008.57449767456</v>
      </c>
      <c r="BB24" s="248">
        <v>61506.178210662998</v>
      </c>
      <c r="BC24" s="248">
        <v>19330.033493575698</v>
      </c>
      <c r="BD24" s="7"/>
      <c r="BE24" s="254">
        <v>150172.36279343587</v>
      </c>
      <c r="BF24">
        <f t="shared" si="81"/>
        <v>186712.71876232544</v>
      </c>
      <c r="BG24" s="249">
        <v>49712.378769337003</v>
      </c>
      <c r="BH24" s="249">
        <v>15623.5027864243</v>
      </c>
      <c r="BI24" s="7"/>
      <c r="BJ24" s="255">
        <v>121376.83720656413</v>
      </c>
      <c r="BK24" s="65">
        <f t="shared" si="79"/>
        <v>258770.44699999999</v>
      </c>
      <c r="BL24" s="248">
        <v>83391.199999999997</v>
      </c>
      <c r="BM24" s="248">
        <v>40747.646999999997</v>
      </c>
      <c r="BN24" s="7"/>
      <c r="BO24" s="254">
        <v>134631.6</v>
      </c>
      <c r="BP24">
        <f t="shared" si="82"/>
        <v>178602.32</v>
      </c>
      <c r="BQ24" s="249">
        <v>42815.1</v>
      </c>
      <c r="BR24" s="249">
        <v>31548.82</v>
      </c>
      <c r="BS24" s="7"/>
      <c r="BT24" s="255">
        <v>104238.39999999999</v>
      </c>
      <c r="BU24" s="7">
        <f t="shared" si="32"/>
        <v>417721.29326000001</v>
      </c>
      <c r="BV24" s="13" t="e">
        <f t="shared" si="42"/>
        <v>#REF!</v>
      </c>
      <c r="BW24" s="7">
        <f t="shared" si="33"/>
        <v>111218.55697999999</v>
      </c>
      <c r="BX24" s="14">
        <f t="shared" si="34"/>
        <v>34953.53628</v>
      </c>
      <c r="BY24" s="7" t="e">
        <f>#REF!+#REF!</f>
        <v>#REF!</v>
      </c>
      <c r="BZ24" s="14">
        <f t="shared" si="35"/>
        <v>0</v>
      </c>
      <c r="CA24" s="24">
        <f t="shared" si="36"/>
        <v>271549.2</v>
      </c>
      <c r="CB24">
        <f t="shared" si="37"/>
        <v>437372.76699999999</v>
      </c>
      <c r="CC24" s="7">
        <f t="shared" si="38"/>
        <v>126206.29999999999</v>
      </c>
      <c r="CD24">
        <f t="shared" si="39"/>
        <v>72296.467000000004</v>
      </c>
      <c r="CE24">
        <f t="shared" si="40"/>
        <v>0</v>
      </c>
      <c r="CF24" s="7">
        <f t="shared" si="41"/>
        <v>238870</v>
      </c>
    </row>
    <row r="25" spans="1:84" ht="24.6" customHeight="1">
      <c r="A25" s="424">
        <v>19</v>
      </c>
      <c r="B25" s="392" t="s">
        <v>40</v>
      </c>
      <c r="C25" s="411">
        <f t="shared" ref="C25:C33" si="89">AH25+AK25</f>
        <v>5660.1</v>
      </c>
      <c r="D25" s="412">
        <f t="shared" ref="D25:D33" si="90">AI25+AL25</f>
        <v>6376.1399999999994</v>
      </c>
      <c r="E25" s="413">
        <f t="shared" ref="E25:E33" si="91">(D25-C25)/C25</f>
        <v>0.12650659882334217</v>
      </c>
      <c r="F25" s="414">
        <f t="shared" ref="F25:F33" si="92">Y25+Z25</f>
        <v>41335.64</v>
      </c>
      <c r="G25" s="415">
        <f t="shared" ref="G25:G33" si="93">AB25+AC25</f>
        <v>48840.86</v>
      </c>
      <c r="H25" s="416">
        <f t="shared" ref="H25:H33" si="94">(G25-F25)/F25</f>
        <v>0.18156777057280354</v>
      </c>
      <c r="I25" s="417">
        <f t="shared" ref="I25:I33" si="95">AT25+AV25</f>
        <v>374592.51</v>
      </c>
      <c r="J25" s="418">
        <f t="shared" ref="J25:J33" si="96">(I25-AW25)/AW25</f>
        <v>0.40237836295820129</v>
      </c>
      <c r="K25" s="417">
        <f t="shared" si="6"/>
        <v>273018.82799999998</v>
      </c>
      <c r="L25" s="408">
        <f>(K25-AV25)/AV25</f>
        <v>0.42874501622167899</v>
      </c>
      <c r="M25" s="419">
        <f t="shared" si="8"/>
        <v>78232.5</v>
      </c>
      <c r="N25" s="420">
        <f t="shared" ref="N25:N39" si="97">(M25-CC25)/CC25</f>
        <v>0.10913760962184056</v>
      </c>
      <c r="O25" s="404">
        <f t="shared" si="10"/>
        <v>6674.1080000000002</v>
      </c>
      <c r="P25" s="405">
        <f t="shared" ref="P25:P39" si="98">(BC25+BH25)/CD25</f>
        <v>0.77927078628830149</v>
      </c>
      <c r="Q25" s="406">
        <f t="shared" si="12"/>
        <v>0</v>
      </c>
      <c r="R25" s="405"/>
      <c r="S25" s="421">
        <f t="shared" si="13"/>
        <v>188112.22</v>
      </c>
      <c r="T25" s="408">
        <f t="shared" ref="T25:T39" si="99">(BE25+BJ25)/CF25</f>
        <v>1.3074453089140008</v>
      </c>
      <c r="U25" s="422">
        <f t="shared" ref="U25:U33" si="100">K25/I25</f>
        <v>0.72884219708504039</v>
      </c>
      <c r="V25" s="423">
        <f t="shared" ref="V25:V33" si="101">M25/I25</f>
        <v>0.20884694144044685</v>
      </c>
      <c r="W25" s="18"/>
      <c r="X25" s="22" t="s">
        <v>40</v>
      </c>
      <c r="Y25" s="99">
        <v>22133.67</v>
      </c>
      <c r="Z25" s="100">
        <v>19201.97</v>
      </c>
      <c r="AA25" s="4">
        <f>Y25+Z25</f>
        <v>41335.64</v>
      </c>
      <c r="AB25" s="99">
        <v>22907.360000000001</v>
      </c>
      <c r="AC25" s="100">
        <v>25933.5</v>
      </c>
      <c r="AD25" s="4">
        <f>AB25+AC25</f>
        <v>48840.86</v>
      </c>
      <c r="AE25" s="4">
        <f>AD25-AA25</f>
        <v>7505.2200000000012</v>
      </c>
      <c r="AF25" s="5">
        <f>AE25/AA25</f>
        <v>0.18156777057280354</v>
      </c>
      <c r="AH25" s="229">
        <v>3201.1</v>
      </c>
      <c r="AI25" s="229">
        <v>2959.2</v>
      </c>
      <c r="AJ25">
        <f>AI25-AH25</f>
        <v>-241.90000000000009</v>
      </c>
      <c r="AK25" s="230">
        <v>2459</v>
      </c>
      <c r="AL25" s="230">
        <v>3416.94</v>
      </c>
      <c r="AM25" s="1">
        <f>AL25-AK25</f>
        <v>957.94</v>
      </c>
      <c r="AN25">
        <f>AH25+AK25</f>
        <v>5660.1</v>
      </c>
      <c r="AO25">
        <f>AI25+AL25</f>
        <v>6376.1399999999994</v>
      </c>
      <c r="AP25">
        <f>AO25-AN25</f>
        <v>716.03999999999905</v>
      </c>
      <c r="AQ25" s="10">
        <f>(AP25/AN25)*100</f>
        <v>12.650659882334217</v>
      </c>
      <c r="AR25" s="22" t="s">
        <v>40</v>
      </c>
      <c r="AS25" s="231">
        <f>156202.04-1070.02</f>
        <v>155132.02000000002</v>
      </c>
      <c r="AT25" s="231">
        <f>173863.19+9639.36</f>
        <v>183502.55</v>
      </c>
      <c r="AU25" s="232">
        <v>111980.28</v>
      </c>
      <c r="AV25" s="232">
        <f>181450.59+9639.37</f>
        <v>191089.96</v>
      </c>
      <c r="AW25">
        <f>AS25+AU25</f>
        <v>267112.30000000005</v>
      </c>
      <c r="AX25">
        <f>AT25+AV25</f>
        <v>374592.51</v>
      </c>
      <c r="AY25" s="12">
        <f>(AX25-AW25)/AW25</f>
        <v>0.40237836295820129</v>
      </c>
      <c r="AZ25" s="3"/>
      <c r="BA25" s="65">
        <f t="shared" si="78"/>
        <v>125881.41800000001</v>
      </c>
      <c r="BB25" s="233">
        <v>35501.33</v>
      </c>
      <c r="BC25" s="233">
        <v>3096.2379999999998</v>
      </c>
      <c r="BD25" s="14"/>
      <c r="BE25" s="234">
        <v>87283.85</v>
      </c>
      <c r="BF25" s="237">
        <f t="shared" si="81"/>
        <v>147137.41</v>
      </c>
      <c r="BG25" s="235">
        <v>42731.17</v>
      </c>
      <c r="BH25" s="235">
        <v>3577.87</v>
      </c>
      <c r="BI25" s="14"/>
      <c r="BJ25" s="236">
        <v>100828.37</v>
      </c>
      <c r="BK25" s="65">
        <f t="shared" si="79"/>
        <v>124693.557</v>
      </c>
      <c r="BL25" s="233">
        <v>38540.949999999997</v>
      </c>
      <c r="BM25" s="233">
        <v>4840.2510000000002</v>
      </c>
      <c r="BN25" s="14"/>
      <c r="BO25" s="234">
        <v>81312.356</v>
      </c>
      <c r="BP25">
        <f t="shared" si="82"/>
        <v>98283.225630000001</v>
      </c>
      <c r="BQ25" s="235">
        <v>31993.58</v>
      </c>
      <c r="BR25" s="235">
        <v>3724.3046300000001</v>
      </c>
      <c r="BS25" s="14"/>
      <c r="BT25" s="236">
        <v>62565.341</v>
      </c>
      <c r="BU25">
        <f t="shared" si="32"/>
        <v>273018.82799999998</v>
      </c>
      <c r="BV25" s="13" t="e">
        <f t="shared" si="42"/>
        <v>#REF!</v>
      </c>
      <c r="BW25" s="6">
        <f t="shared" si="33"/>
        <v>78232.5</v>
      </c>
      <c r="BX25" s="14">
        <f t="shared" si="34"/>
        <v>6674.1080000000002</v>
      </c>
      <c r="BY25" s="6" t="e">
        <f>#REF!+#REF!</f>
        <v>#REF!</v>
      </c>
      <c r="BZ25" s="14">
        <f t="shared" si="35"/>
        <v>0</v>
      </c>
      <c r="CA25" s="1">
        <f t="shared" si="36"/>
        <v>188112.22</v>
      </c>
      <c r="CB25">
        <f t="shared" si="37"/>
        <v>222976.78263</v>
      </c>
      <c r="CC25">
        <f t="shared" si="38"/>
        <v>70534.53</v>
      </c>
      <c r="CD25">
        <f t="shared" si="39"/>
        <v>8564.5556300000007</v>
      </c>
      <c r="CE25">
        <f t="shared" si="40"/>
        <v>0</v>
      </c>
      <c r="CF25">
        <f t="shared" si="41"/>
        <v>143877.69699999999</v>
      </c>
    </row>
    <row r="26" spans="1:84" ht="21.6" customHeight="1" thickBot="1">
      <c r="A26" s="391">
        <v>20</v>
      </c>
      <c r="B26" s="392" t="s">
        <v>41</v>
      </c>
      <c r="C26" s="411">
        <f t="shared" si="89"/>
        <v>4585.8999999999996</v>
      </c>
      <c r="D26" s="412">
        <f t="shared" si="90"/>
        <v>4250.8</v>
      </c>
      <c r="E26" s="413">
        <f t="shared" si="91"/>
        <v>-7.3071807060773125E-2</v>
      </c>
      <c r="F26" s="414">
        <f t="shared" si="92"/>
        <v>40426.990000000005</v>
      </c>
      <c r="G26" s="415">
        <f t="shared" si="93"/>
        <v>20705.400000000001</v>
      </c>
      <c r="H26" s="416">
        <f t="shared" si="94"/>
        <v>-0.48783226255528794</v>
      </c>
      <c r="I26" s="417">
        <f t="shared" si="95"/>
        <v>188234.6</v>
      </c>
      <c r="J26" s="418">
        <f t="shared" si="96"/>
        <v>0.15032159695422478</v>
      </c>
      <c r="K26" s="417">
        <f t="shared" si="6"/>
        <v>185716</v>
      </c>
      <c r="L26" s="408">
        <f t="shared" ref="L26:L39" si="102">(K26-CB26)/CB26</f>
        <v>0.19489603948929515</v>
      </c>
      <c r="M26" s="419">
        <f t="shared" si="8"/>
        <v>23631.699999999997</v>
      </c>
      <c r="N26" s="420">
        <f t="shared" si="97"/>
        <v>-0.21537853685098252</v>
      </c>
      <c r="O26" s="404">
        <f t="shared" si="10"/>
        <v>3288.3</v>
      </c>
      <c r="P26" s="405">
        <f t="shared" si="98"/>
        <v>0.77568880920928474</v>
      </c>
      <c r="Q26" s="406">
        <f t="shared" si="12"/>
        <v>117904.9</v>
      </c>
      <c r="R26" s="405"/>
      <c r="S26" s="421">
        <f t="shared" si="13"/>
        <v>40891.1</v>
      </c>
      <c r="T26" s="408">
        <f t="shared" si="99"/>
        <v>0.33775706924948745</v>
      </c>
      <c r="U26" s="422">
        <f t="shared" si="100"/>
        <v>0.98661988816083757</v>
      </c>
      <c r="V26" s="423">
        <f t="shared" si="101"/>
        <v>0.12554386919301763</v>
      </c>
      <c r="W26" s="18"/>
      <c r="X26" s="22" t="s">
        <v>41</v>
      </c>
      <c r="Y26" s="134">
        <v>22164.74</v>
      </c>
      <c r="Z26" s="134">
        <v>18262.25</v>
      </c>
      <c r="AA26" s="4">
        <f t="shared" ref="AA26:AA28" si="103">Y26+Z26</f>
        <v>40426.990000000005</v>
      </c>
      <c r="AB26" s="140">
        <v>12343.7</v>
      </c>
      <c r="AC26" s="134">
        <v>8361.7000000000007</v>
      </c>
      <c r="AD26" s="4">
        <f t="shared" si="43"/>
        <v>20705.400000000001</v>
      </c>
      <c r="AE26" s="4">
        <f t="shared" si="44"/>
        <v>-19721.590000000004</v>
      </c>
      <c r="AF26" s="5">
        <f t="shared" si="45"/>
        <v>-0.48783226255528794</v>
      </c>
      <c r="AH26" s="135">
        <v>2014.6</v>
      </c>
      <c r="AI26" s="135">
        <v>1828</v>
      </c>
      <c r="AJ26">
        <f t="shared" si="46"/>
        <v>-186.59999999999991</v>
      </c>
      <c r="AK26" s="136">
        <v>2571.3000000000002</v>
      </c>
      <c r="AL26" s="136">
        <v>2422.8000000000002</v>
      </c>
      <c r="AM26" s="1">
        <f t="shared" si="47"/>
        <v>-148.5</v>
      </c>
      <c r="AN26">
        <f t="shared" si="48"/>
        <v>4585.8999999999996</v>
      </c>
      <c r="AO26">
        <f t="shared" si="48"/>
        <v>4250.8</v>
      </c>
      <c r="AP26">
        <f t="shared" si="49"/>
        <v>-335.09999999999945</v>
      </c>
      <c r="AQ26" s="10">
        <f t="shared" si="50"/>
        <v>-7.3071807060773128</v>
      </c>
      <c r="AR26" s="22" t="s">
        <v>41</v>
      </c>
      <c r="AS26" s="137">
        <v>81213.600000000006</v>
      </c>
      <c r="AT26" s="294">
        <v>97033</v>
      </c>
      <c r="AU26" s="138">
        <v>82422.899999999994</v>
      </c>
      <c r="AV26" s="295">
        <v>91201.600000000006</v>
      </c>
      <c r="AW26">
        <f t="shared" si="51"/>
        <v>163636.5</v>
      </c>
      <c r="AX26">
        <f t="shared" si="51"/>
        <v>188234.6</v>
      </c>
      <c r="AY26" s="12">
        <f t="shared" si="52"/>
        <v>0.15032159695422478</v>
      </c>
      <c r="AZ26" s="3"/>
      <c r="BA26" s="65">
        <f t="shared" si="78"/>
        <v>87768.1</v>
      </c>
      <c r="BB26" s="139">
        <v>14184.4</v>
      </c>
      <c r="BC26" s="296">
        <v>1973</v>
      </c>
      <c r="BD26" s="297">
        <v>50592.6</v>
      </c>
      <c r="BE26" s="297">
        <v>21018.1</v>
      </c>
      <c r="BF26">
        <f t="shared" si="81"/>
        <v>97947.9</v>
      </c>
      <c r="BG26" s="142">
        <v>9447.2999999999993</v>
      </c>
      <c r="BH26" s="298">
        <v>1315.3</v>
      </c>
      <c r="BI26" s="299">
        <v>67312.3</v>
      </c>
      <c r="BJ26" s="296">
        <v>19873</v>
      </c>
      <c r="BK26" s="65">
        <f t="shared" si="79"/>
        <v>86090</v>
      </c>
      <c r="BL26" s="139">
        <v>16659.5</v>
      </c>
      <c r="BM26" s="140">
        <v>2344.8000000000002</v>
      </c>
      <c r="BN26" s="6"/>
      <c r="BO26" s="141">
        <v>67085.7</v>
      </c>
      <c r="BP26">
        <f t="shared" si="82"/>
        <v>69334.399999999994</v>
      </c>
      <c r="BQ26" s="142">
        <v>13459.1</v>
      </c>
      <c r="BR26" s="143">
        <v>1894.4</v>
      </c>
      <c r="BS26" s="14"/>
      <c r="BT26" s="134">
        <v>53980.9</v>
      </c>
      <c r="BU26">
        <f t="shared" si="32"/>
        <v>185716</v>
      </c>
      <c r="BV26" s="13" t="e">
        <f t="shared" si="42"/>
        <v>#REF!</v>
      </c>
      <c r="BW26" s="6">
        <f t="shared" si="33"/>
        <v>23631.699999999997</v>
      </c>
      <c r="BX26" s="14">
        <f t="shared" si="34"/>
        <v>3288.3</v>
      </c>
      <c r="BY26" s="6" t="e">
        <f>#REF!+#REF!</f>
        <v>#REF!</v>
      </c>
      <c r="BZ26" s="14">
        <f t="shared" si="35"/>
        <v>117904.9</v>
      </c>
      <c r="CA26" s="1">
        <f t="shared" si="36"/>
        <v>40891.1</v>
      </c>
      <c r="CB26">
        <f t="shared" si="37"/>
        <v>155424.4</v>
      </c>
      <c r="CC26">
        <f t="shared" si="38"/>
        <v>30118.6</v>
      </c>
      <c r="CD26">
        <f t="shared" si="39"/>
        <v>4239.2000000000007</v>
      </c>
      <c r="CE26">
        <f t="shared" si="40"/>
        <v>0</v>
      </c>
      <c r="CF26">
        <f t="shared" si="41"/>
        <v>121066.6</v>
      </c>
    </row>
    <row r="27" spans="1:84" ht="23.4" customHeight="1" thickBot="1">
      <c r="A27" s="424">
        <v>21</v>
      </c>
      <c r="B27" s="425" t="s">
        <v>42</v>
      </c>
      <c r="C27" s="393">
        <f t="shared" si="89"/>
        <v>12562</v>
      </c>
      <c r="D27" s="394">
        <f t="shared" si="90"/>
        <v>14462.7</v>
      </c>
      <c r="E27" s="395">
        <f t="shared" si="91"/>
        <v>0.15130552459799401</v>
      </c>
      <c r="F27" s="396">
        <f t="shared" si="92"/>
        <v>199055.40000000002</v>
      </c>
      <c r="G27" s="397">
        <f t="shared" si="93"/>
        <v>137459.6</v>
      </c>
      <c r="H27" s="398">
        <f t="shared" si="94"/>
        <v>-0.30944048742209462</v>
      </c>
      <c r="I27" s="399">
        <f t="shared" si="95"/>
        <v>617232.80000000005</v>
      </c>
      <c r="J27" s="400">
        <f t="shared" si="96"/>
        <v>0.1341510718462694</v>
      </c>
      <c r="K27" s="399">
        <f t="shared" si="6"/>
        <v>724111.33299999998</v>
      </c>
      <c r="L27" s="401">
        <f t="shared" si="102"/>
        <v>0.16806881527215309</v>
      </c>
      <c r="M27" s="402">
        <f t="shared" si="8"/>
        <v>136578.23300000001</v>
      </c>
      <c r="N27" s="403">
        <f t="shared" si="97"/>
        <v>-0.3080074339142222</v>
      </c>
      <c r="O27" s="404">
        <f t="shared" si="10"/>
        <v>45835.3</v>
      </c>
      <c r="P27" s="405">
        <f t="shared" si="98"/>
        <v>3.310459640607847</v>
      </c>
      <c r="Q27" s="406">
        <f t="shared" si="12"/>
        <v>521697.8</v>
      </c>
      <c r="R27" s="387">
        <f>(BD27+BI27)/CE27</f>
        <v>1.2764601118601677</v>
      </c>
      <c r="S27" s="407">
        <f t="shared" si="13"/>
        <v>20000</v>
      </c>
      <c r="T27" s="408"/>
      <c r="U27" s="409">
        <f t="shared" si="100"/>
        <v>1.1731575719890452</v>
      </c>
      <c r="V27" s="410">
        <f t="shared" si="101"/>
        <v>0.22127507319766546</v>
      </c>
      <c r="W27" s="17"/>
      <c r="X27" s="21" t="s">
        <v>42</v>
      </c>
      <c r="Y27" s="221">
        <v>133648.70000000001</v>
      </c>
      <c r="Z27" s="222">
        <v>65406.7</v>
      </c>
      <c r="AA27" s="4">
        <f t="shared" si="103"/>
        <v>199055.40000000002</v>
      </c>
      <c r="AB27" s="311">
        <v>89196.1</v>
      </c>
      <c r="AC27" s="312">
        <v>48263.5</v>
      </c>
      <c r="AD27" s="4">
        <f t="shared" si="43"/>
        <v>137459.6</v>
      </c>
      <c r="AE27" s="4">
        <f t="shared" si="44"/>
        <v>-61595.800000000017</v>
      </c>
      <c r="AF27" s="5">
        <f t="shared" si="45"/>
        <v>-0.30944048742209462</v>
      </c>
      <c r="AH27" s="90">
        <v>7881</v>
      </c>
      <c r="AI27" s="311">
        <v>8663</v>
      </c>
      <c r="AJ27">
        <f t="shared" si="46"/>
        <v>782</v>
      </c>
      <c r="AK27" s="223">
        <v>4681</v>
      </c>
      <c r="AL27" s="312">
        <v>5799.7</v>
      </c>
      <c r="AM27" s="1">
        <f t="shared" si="47"/>
        <v>1118.6999999999998</v>
      </c>
      <c r="AN27">
        <f t="shared" si="48"/>
        <v>12562</v>
      </c>
      <c r="AO27">
        <f t="shared" si="48"/>
        <v>14462.7</v>
      </c>
      <c r="AP27">
        <f t="shared" si="49"/>
        <v>1900.7000000000007</v>
      </c>
      <c r="AQ27" s="10">
        <f t="shared" si="50"/>
        <v>15.130552459799402</v>
      </c>
      <c r="AR27" s="21" t="s">
        <v>42</v>
      </c>
      <c r="AS27" s="224">
        <v>326534.7</v>
      </c>
      <c r="AT27" s="313">
        <v>370339.7</v>
      </c>
      <c r="AU27" s="225">
        <v>217689.8</v>
      </c>
      <c r="AV27" s="314">
        <v>246893.1</v>
      </c>
      <c r="AW27">
        <f t="shared" si="51"/>
        <v>544224.5</v>
      </c>
      <c r="AX27">
        <f t="shared" si="51"/>
        <v>617232.80000000005</v>
      </c>
      <c r="AY27" s="12">
        <f t="shared" si="52"/>
        <v>0.1341510718462694</v>
      </c>
      <c r="AZ27" s="2"/>
      <c r="BA27" s="65">
        <f t="shared" si="78"/>
        <v>441123.73599999998</v>
      </c>
      <c r="BB27" s="315">
        <f>88676.716+467.52</f>
        <v>89144.236000000004</v>
      </c>
      <c r="BC27" s="315">
        <v>27501.200000000001</v>
      </c>
      <c r="BD27" s="315">
        <v>312478.3</v>
      </c>
      <c r="BE27" s="315">
        <v>12000</v>
      </c>
      <c r="BF27">
        <f t="shared" si="81"/>
        <v>282987.59700000001</v>
      </c>
      <c r="BG27" s="316">
        <v>47433.997000000003</v>
      </c>
      <c r="BH27" s="316">
        <v>18334.099999999999</v>
      </c>
      <c r="BI27" s="316">
        <v>209219.5</v>
      </c>
      <c r="BJ27" s="316">
        <v>8000</v>
      </c>
      <c r="BK27" s="65">
        <f t="shared" si="79"/>
        <v>386946.70899999997</v>
      </c>
      <c r="BL27" s="226">
        <v>133415.40899999999</v>
      </c>
      <c r="BM27" s="226">
        <v>8307.2999999999993</v>
      </c>
      <c r="BN27" s="226">
        <v>245224</v>
      </c>
      <c r="BO27" s="51"/>
      <c r="BP27">
        <f t="shared" si="82"/>
        <v>232975.1</v>
      </c>
      <c r="BQ27" s="227">
        <v>63954.1</v>
      </c>
      <c r="BR27" s="227">
        <v>5538.3</v>
      </c>
      <c r="BS27" s="227">
        <v>163482.70000000001</v>
      </c>
      <c r="BT27" s="52"/>
      <c r="BU27">
        <f t="shared" si="32"/>
        <v>724111.33299999998</v>
      </c>
      <c r="BV27" s="13" t="e">
        <f t="shared" si="42"/>
        <v>#REF!</v>
      </c>
      <c r="BW27" s="6">
        <f t="shared" si="33"/>
        <v>136578.23300000001</v>
      </c>
      <c r="BX27" s="14">
        <f t="shared" si="34"/>
        <v>45835.3</v>
      </c>
      <c r="BY27" s="6" t="e">
        <f>#REF!+#REF!</f>
        <v>#REF!</v>
      </c>
      <c r="BZ27" s="14">
        <f t="shared" si="35"/>
        <v>521697.8</v>
      </c>
      <c r="CA27" s="1">
        <f t="shared" si="36"/>
        <v>20000</v>
      </c>
      <c r="CB27">
        <f t="shared" si="37"/>
        <v>619921.80900000001</v>
      </c>
      <c r="CC27">
        <f t="shared" si="38"/>
        <v>197369.50899999999</v>
      </c>
      <c r="CD27">
        <f t="shared" si="39"/>
        <v>13845.599999999999</v>
      </c>
      <c r="CE27">
        <f t="shared" si="40"/>
        <v>408706.7</v>
      </c>
      <c r="CF27">
        <f t="shared" si="41"/>
        <v>0</v>
      </c>
    </row>
    <row r="28" spans="1:84" ht="26.4" customHeight="1" thickBot="1">
      <c r="A28" s="391">
        <v>22</v>
      </c>
      <c r="B28" s="392" t="s">
        <v>43</v>
      </c>
      <c r="C28" s="411">
        <f t="shared" si="89"/>
        <v>3106.8</v>
      </c>
      <c r="D28" s="412">
        <f t="shared" si="90"/>
        <v>3296</v>
      </c>
      <c r="E28" s="413">
        <f t="shared" si="91"/>
        <v>6.0898673876657594E-2</v>
      </c>
      <c r="F28" s="414">
        <f t="shared" si="92"/>
        <v>31571.1</v>
      </c>
      <c r="G28" s="415">
        <f t="shared" si="93"/>
        <v>17501.5</v>
      </c>
      <c r="H28" s="416">
        <f t="shared" si="94"/>
        <v>-0.44564807688043812</v>
      </c>
      <c r="I28" s="417">
        <f t="shared" si="95"/>
        <v>136884.4</v>
      </c>
      <c r="J28" s="418">
        <f t="shared" si="96"/>
        <v>0.23551466991120251</v>
      </c>
      <c r="K28" s="417">
        <f t="shared" si="6"/>
        <v>150562.29999999999</v>
      </c>
      <c r="L28" s="408">
        <f t="shared" si="102"/>
        <v>0.22944130519989539</v>
      </c>
      <c r="M28" s="419">
        <f t="shared" si="8"/>
        <v>23000.400000000001</v>
      </c>
      <c r="N28" s="420">
        <f t="shared" si="97"/>
        <v>-0.19384811661660425</v>
      </c>
      <c r="O28" s="404">
        <f t="shared" si="10"/>
        <v>833.6</v>
      </c>
      <c r="P28" s="405">
        <f t="shared" si="98"/>
        <v>0.98232382748055624</v>
      </c>
      <c r="Q28" s="406">
        <f t="shared" si="12"/>
        <v>0</v>
      </c>
      <c r="R28" s="405"/>
      <c r="S28" s="421">
        <f t="shared" si="13"/>
        <v>126728.3</v>
      </c>
      <c r="T28" s="408">
        <f t="shared" si="99"/>
        <v>1.3614358167811327</v>
      </c>
      <c r="U28" s="422">
        <f t="shared" si="100"/>
        <v>1.0999230007217768</v>
      </c>
      <c r="V28" s="423">
        <f t="shared" si="101"/>
        <v>0.16802791260362759</v>
      </c>
      <c r="W28" s="18"/>
      <c r="X28" s="22" t="s">
        <v>43</v>
      </c>
      <c r="Y28" s="4"/>
      <c r="Z28" s="79">
        <v>31571.1</v>
      </c>
      <c r="AA28" s="4">
        <f t="shared" si="103"/>
        <v>31571.1</v>
      </c>
      <c r="AB28" s="4"/>
      <c r="AC28" s="79">
        <v>17501.5</v>
      </c>
      <c r="AD28" s="4">
        <f t="shared" si="43"/>
        <v>17501.5</v>
      </c>
      <c r="AE28" s="4">
        <f t="shared" si="44"/>
        <v>-14069.599999999999</v>
      </c>
      <c r="AF28" s="5">
        <f t="shared" si="45"/>
        <v>-0.44564807688043812</v>
      </c>
      <c r="AJ28">
        <f t="shared" si="46"/>
        <v>0</v>
      </c>
      <c r="AK28" s="79">
        <v>3106.8</v>
      </c>
      <c r="AL28" s="79">
        <v>3296</v>
      </c>
      <c r="AM28" s="1">
        <f t="shared" si="47"/>
        <v>189.19999999999982</v>
      </c>
      <c r="AN28">
        <f t="shared" si="48"/>
        <v>3106.8</v>
      </c>
      <c r="AO28">
        <f t="shared" si="48"/>
        <v>3296</v>
      </c>
      <c r="AP28">
        <f t="shared" si="49"/>
        <v>189.19999999999982</v>
      </c>
      <c r="AQ28" s="10">
        <f t="shared" si="50"/>
        <v>6.089867387665759</v>
      </c>
      <c r="AR28" s="22" t="s">
        <v>43</v>
      </c>
      <c r="AU28" s="132">
        <v>110791.4</v>
      </c>
      <c r="AV28" s="266">
        <v>136884.4</v>
      </c>
      <c r="AW28">
        <f t="shared" si="51"/>
        <v>110791.4</v>
      </c>
      <c r="AX28">
        <f t="shared" si="51"/>
        <v>136884.4</v>
      </c>
      <c r="AY28" s="12">
        <f t="shared" si="52"/>
        <v>0.23551466991120251</v>
      </c>
      <c r="AZ28" s="3"/>
      <c r="BA28" s="65">
        <f t="shared" si="78"/>
        <v>0</v>
      </c>
      <c r="BB28" s="48"/>
      <c r="BC28" s="48"/>
      <c r="BD28" s="6"/>
      <c r="BE28" s="47"/>
      <c r="BF28">
        <f t="shared" si="81"/>
        <v>150562.29999999999</v>
      </c>
      <c r="BG28" s="78">
        <v>23000.400000000001</v>
      </c>
      <c r="BH28" s="78">
        <v>833.6</v>
      </c>
      <c r="BI28" s="6"/>
      <c r="BJ28" s="133">
        <v>126728.3</v>
      </c>
      <c r="BK28" s="65">
        <f t="shared" si="79"/>
        <v>0</v>
      </c>
      <c r="BL28" s="48"/>
      <c r="BM28" s="48"/>
      <c r="BN28" s="6"/>
      <c r="BO28" s="47"/>
      <c r="BP28">
        <f t="shared" si="82"/>
        <v>122464</v>
      </c>
      <c r="BQ28" s="78">
        <v>28531.1</v>
      </c>
      <c r="BR28" s="78">
        <v>848.6</v>
      </c>
      <c r="BS28" s="6"/>
      <c r="BT28" s="133">
        <v>93084.3</v>
      </c>
      <c r="BU28">
        <f t="shared" si="32"/>
        <v>150562.29999999999</v>
      </c>
      <c r="BV28" s="13" t="e">
        <f t="shared" si="42"/>
        <v>#REF!</v>
      </c>
      <c r="BW28" s="14">
        <f t="shared" si="33"/>
        <v>23000.400000000001</v>
      </c>
      <c r="BX28" s="14">
        <f t="shared" si="34"/>
        <v>833.6</v>
      </c>
      <c r="BY28" s="14" t="e">
        <f>#REF!+#REF!</f>
        <v>#REF!</v>
      </c>
      <c r="BZ28" s="14">
        <f t="shared" si="35"/>
        <v>0</v>
      </c>
      <c r="CA28" s="1">
        <f t="shared" si="36"/>
        <v>126728.3</v>
      </c>
      <c r="CB28">
        <f t="shared" si="37"/>
        <v>122464</v>
      </c>
      <c r="CC28">
        <f t="shared" si="38"/>
        <v>28531.1</v>
      </c>
      <c r="CD28">
        <f t="shared" si="39"/>
        <v>848.6</v>
      </c>
      <c r="CE28">
        <f t="shared" si="40"/>
        <v>0</v>
      </c>
      <c r="CF28">
        <f t="shared" si="41"/>
        <v>93084.3</v>
      </c>
    </row>
    <row r="29" spans="1:84" ht="25.2" customHeight="1" thickBot="1">
      <c r="A29" s="391">
        <v>23</v>
      </c>
      <c r="B29" s="425" t="s">
        <v>44</v>
      </c>
      <c r="C29" s="393">
        <f t="shared" si="89"/>
        <v>2923.8</v>
      </c>
      <c r="D29" s="394">
        <f t="shared" si="90"/>
        <v>2660.2</v>
      </c>
      <c r="E29" s="395">
        <f t="shared" si="91"/>
        <v>-9.0156645461385992E-2</v>
      </c>
      <c r="F29" s="396">
        <f t="shared" si="92"/>
        <v>37530.6</v>
      </c>
      <c r="G29" s="397">
        <f t="shared" si="93"/>
        <v>16371.4</v>
      </c>
      <c r="H29" s="398">
        <f t="shared" si="94"/>
        <v>-0.56378528454114774</v>
      </c>
      <c r="I29" s="399">
        <f t="shared" si="95"/>
        <v>105958.5</v>
      </c>
      <c r="J29" s="400">
        <f t="shared" si="96"/>
        <v>2.3873322388414549E-2</v>
      </c>
      <c r="K29" s="399">
        <f t="shared" si="6"/>
        <v>100223.29999999999</v>
      </c>
      <c r="L29" s="401">
        <f t="shared" si="102"/>
        <v>7.1762208921385285E-3</v>
      </c>
      <c r="M29" s="402">
        <f t="shared" si="8"/>
        <v>35165.599999999999</v>
      </c>
      <c r="N29" s="403">
        <f t="shared" si="97"/>
        <v>-0.18225430259678954</v>
      </c>
      <c r="O29" s="404">
        <f t="shared" si="10"/>
        <v>1373.8</v>
      </c>
      <c r="P29" s="405">
        <f t="shared" si="98"/>
        <v>1.0130521347983188</v>
      </c>
      <c r="Q29" s="404">
        <f t="shared" si="12"/>
        <v>47000</v>
      </c>
      <c r="R29" s="387"/>
      <c r="S29" s="407">
        <f t="shared" si="13"/>
        <v>16683.900000000001</v>
      </c>
      <c r="T29" s="408">
        <f t="shared" si="99"/>
        <v>0.30251858567543066</v>
      </c>
      <c r="U29" s="409">
        <f t="shared" si="100"/>
        <v>0.94587314844962878</v>
      </c>
      <c r="V29" s="410">
        <f t="shared" si="101"/>
        <v>0.33188087789087234</v>
      </c>
      <c r="W29" s="17"/>
      <c r="X29" s="21" t="s">
        <v>44</v>
      </c>
      <c r="Y29" s="4"/>
      <c r="Z29" s="157">
        <v>37530.6</v>
      </c>
      <c r="AA29" s="4">
        <f>Y29+Z29</f>
        <v>37530.6</v>
      </c>
      <c r="AB29" s="4"/>
      <c r="AC29" s="267">
        <v>16371.4</v>
      </c>
      <c r="AD29" s="4">
        <f>AB29+AC29</f>
        <v>16371.4</v>
      </c>
      <c r="AE29" s="4">
        <f>AD29-AA29</f>
        <v>-21159.199999999997</v>
      </c>
      <c r="AF29" s="5">
        <f>AE29/AA29</f>
        <v>-0.56378528454114774</v>
      </c>
      <c r="AJ29">
        <f>AI29-AH29</f>
        <v>0</v>
      </c>
      <c r="AK29" s="157">
        <v>2923.8</v>
      </c>
      <c r="AL29" s="268">
        <v>2660.2</v>
      </c>
      <c r="AM29" s="1">
        <f>AL29-AK29</f>
        <v>-263.60000000000036</v>
      </c>
      <c r="AN29">
        <f>AH29+AK29</f>
        <v>2923.8</v>
      </c>
      <c r="AO29">
        <f>AI29+AL29</f>
        <v>2660.2</v>
      </c>
      <c r="AP29">
        <f>AO29-AN29</f>
        <v>-263.60000000000036</v>
      </c>
      <c r="AQ29" s="10">
        <f>(AP29/AN29)*100</f>
        <v>-9.0156645461385985</v>
      </c>
      <c r="AR29" s="21" t="s">
        <v>44</v>
      </c>
      <c r="AU29" s="159">
        <v>103487.9</v>
      </c>
      <c r="AV29" s="269">
        <v>105958.5</v>
      </c>
      <c r="AW29">
        <f>AS29+AU29</f>
        <v>103487.9</v>
      </c>
      <c r="AX29">
        <f>AT29+AV29</f>
        <v>105958.5</v>
      </c>
      <c r="AY29" s="12">
        <f>(AX29-AW29)/AW29</f>
        <v>2.3873322388414549E-2</v>
      </c>
      <c r="AZ29" s="2"/>
      <c r="BA29" s="65">
        <f t="shared" si="78"/>
        <v>0</v>
      </c>
      <c r="BB29" s="49"/>
      <c r="BC29" s="60"/>
      <c r="BD29" s="50"/>
      <c r="BE29" s="50"/>
      <c r="BF29">
        <f t="shared" si="81"/>
        <v>100223.29999999999</v>
      </c>
      <c r="BG29" s="158">
        <v>35165.599999999999</v>
      </c>
      <c r="BH29" s="160">
        <v>1373.8</v>
      </c>
      <c r="BI29" s="270">
        <v>47000</v>
      </c>
      <c r="BJ29" s="270">
        <v>16683.900000000001</v>
      </c>
      <c r="BK29" s="65">
        <f t="shared" si="79"/>
        <v>0</v>
      </c>
      <c r="BL29" s="49"/>
      <c r="BM29" s="60"/>
      <c r="BN29" s="50"/>
      <c r="BO29" s="50"/>
      <c r="BP29">
        <f t="shared" si="82"/>
        <v>99509.2</v>
      </c>
      <c r="BQ29" s="158">
        <v>43003.1</v>
      </c>
      <c r="BR29" s="160">
        <v>1356.1</v>
      </c>
      <c r="BS29" s="84"/>
      <c r="BT29" s="161">
        <v>55150</v>
      </c>
      <c r="BU29">
        <f t="shared" si="32"/>
        <v>100223.29999999999</v>
      </c>
      <c r="BV29" s="13" t="e">
        <f t="shared" si="42"/>
        <v>#REF!</v>
      </c>
      <c r="BW29" s="14">
        <f t="shared" si="33"/>
        <v>35165.599999999999</v>
      </c>
      <c r="BX29" s="14">
        <f t="shared" si="34"/>
        <v>1373.8</v>
      </c>
      <c r="BY29" s="14" t="e">
        <f>#REF!+#REF!</f>
        <v>#REF!</v>
      </c>
      <c r="BZ29" s="14">
        <f t="shared" si="35"/>
        <v>47000</v>
      </c>
      <c r="CA29" s="1">
        <f t="shared" si="36"/>
        <v>16683.900000000001</v>
      </c>
      <c r="CB29">
        <f t="shared" si="37"/>
        <v>99509.2</v>
      </c>
      <c r="CC29">
        <f t="shared" si="38"/>
        <v>43003.1</v>
      </c>
      <c r="CD29">
        <f t="shared" si="39"/>
        <v>1356.1</v>
      </c>
      <c r="CE29">
        <f t="shared" si="40"/>
        <v>0</v>
      </c>
      <c r="CF29">
        <f t="shared" si="41"/>
        <v>55150</v>
      </c>
    </row>
    <row r="30" spans="1:84" ht="24" customHeight="1" thickBot="1">
      <c r="A30" s="391">
        <v>24</v>
      </c>
      <c r="B30" s="392" t="s">
        <v>45</v>
      </c>
      <c r="C30" s="517" t="s">
        <v>84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9"/>
      <c r="W30" s="18"/>
      <c r="X30" s="22" t="s">
        <v>45</v>
      </c>
      <c r="Y30" s="4"/>
      <c r="Z30" s="85"/>
      <c r="AA30" s="4">
        <f>Y30+Z30</f>
        <v>0</v>
      </c>
      <c r="AB30" s="4"/>
      <c r="AC30" s="85"/>
      <c r="AD30" s="4">
        <f>AB30+AC30</f>
        <v>0</v>
      </c>
      <c r="AE30" s="4">
        <f>AD30-AA30</f>
        <v>0</v>
      </c>
      <c r="AF30" s="5" t="e">
        <f>AE30/AA30</f>
        <v>#DIV/0!</v>
      </c>
      <c r="AJ30">
        <f>AI30-AH30</f>
        <v>0</v>
      </c>
      <c r="AK30" s="86"/>
      <c r="AL30" s="86"/>
      <c r="AM30" s="1">
        <f>AL30-AK30</f>
        <v>0</v>
      </c>
      <c r="AN30">
        <f>AH30+AK30</f>
        <v>0</v>
      </c>
      <c r="AO30">
        <f>AI30+AL30</f>
        <v>0</v>
      </c>
      <c r="AP30">
        <f>AO30-AN30</f>
        <v>0</v>
      </c>
      <c r="AQ30" s="10" t="e">
        <f>(AP30/AN30)*100</f>
        <v>#DIV/0!</v>
      </c>
      <c r="AR30" s="22" t="s">
        <v>45</v>
      </c>
      <c r="AU30" s="87"/>
      <c r="AV30" s="87"/>
      <c r="AW30">
        <f>AS30+AU30</f>
        <v>0</v>
      </c>
      <c r="AX30">
        <f>AT30+AV30</f>
        <v>0</v>
      </c>
      <c r="AY30" s="12" t="e">
        <f>(AX30-AW30)/AW30</f>
        <v>#DIV/0!</v>
      </c>
      <c r="AZ30" s="3"/>
      <c r="BA30" s="65">
        <f t="shared" si="78"/>
        <v>0</v>
      </c>
      <c r="BB30" s="6"/>
      <c r="BC30" s="6"/>
      <c r="BD30" s="6"/>
      <c r="BE30" s="1"/>
      <c r="BF30">
        <f t="shared" si="81"/>
        <v>0</v>
      </c>
      <c r="BG30" s="85"/>
      <c r="BH30" s="85"/>
      <c r="BI30" s="6"/>
      <c r="BJ30" s="85"/>
      <c r="BK30" s="65">
        <f t="shared" si="79"/>
        <v>0</v>
      </c>
      <c r="BL30" s="6"/>
      <c r="BM30" s="6"/>
      <c r="BN30" s="6"/>
      <c r="BO30" s="1"/>
      <c r="BP30">
        <f t="shared" si="82"/>
        <v>0</v>
      </c>
      <c r="BQ30" s="85"/>
      <c r="BR30" s="85"/>
      <c r="BS30" s="6"/>
      <c r="BT30" s="85"/>
      <c r="BU30">
        <f t="shared" si="32"/>
        <v>0</v>
      </c>
      <c r="BV30" s="13" t="e">
        <f t="shared" si="42"/>
        <v>#REF!</v>
      </c>
      <c r="BW30" s="14">
        <f t="shared" si="33"/>
        <v>0</v>
      </c>
      <c r="BX30" s="14">
        <f t="shared" si="34"/>
        <v>0</v>
      </c>
      <c r="BY30" s="14" t="e">
        <f>#REF!+#REF!</f>
        <v>#REF!</v>
      </c>
      <c r="BZ30" s="14">
        <f t="shared" si="35"/>
        <v>0</v>
      </c>
      <c r="CA30" s="1">
        <f t="shared" si="36"/>
        <v>0</v>
      </c>
      <c r="CB30">
        <f t="shared" si="37"/>
        <v>0</v>
      </c>
      <c r="CC30">
        <f t="shared" si="38"/>
        <v>0</v>
      </c>
      <c r="CD30">
        <f t="shared" si="39"/>
        <v>0</v>
      </c>
      <c r="CE30">
        <f t="shared" si="40"/>
        <v>0</v>
      </c>
      <c r="CF30">
        <f t="shared" si="41"/>
        <v>0</v>
      </c>
    </row>
    <row r="31" spans="1:84" ht="21.6" customHeight="1" thickBot="1">
      <c r="A31" s="424">
        <v>25</v>
      </c>
      <c r="B31" s="425" t="s">
        <v>46</v>
      </c>
      <c r="C31" s="433">
        <f t="shared" si="89"/>
        <v>712.3</v>
      </c>
      <c r="D31" s="434">
        <f t="shared" si="90"/>
        <v>575.79999999999995</v>
      </c>
      <c r="E31" s="435">
        <f t="shared" si="91"/>
        <v>-0.19163273901446021</v>
      </c>
      <c r="F31" s="436">
        <f t="shared" si="92"/>
        <v>11673.7</v>
      </c>
      <c r="G31" s="437">
        <f t="shared" si="93"/>
        <v>6090.3</v>
      </c>
      <c r="H31" s="438">
        <f t="shared" si="94"/>
        <v>-0.47828880303588411</v>
      </c>
      <c r="I31" s="439">
        <f t="shared" si="95"/>
        <v>22294</v>
      </c>
      <c r="J31" s="440">
        <f t="shared" si="96"/>
        <v>3.0143519143384172E-3</v>
      </c>
      <c r="K31" s="439">
        <f t="shared" si="6"/>
        <v>22600</v>
      </c>
      <c r="L31" s="441">
        <f t="shared" si="102"/>
        <v>4.1320478073488248E-3</v>
      </c>
      <c r="M31" s="442">
        <f t="shared" si="8"/>
        <v>5785</v>
      </c>
      <c r="N31" s="443">
        <f t="shared" si="97"/>
        <v>-0.41029561671763509</v>
      </c>
      <c r="O31" s="444">
        <f t="shared" si="10"/>
        <v>1815</v>
      </c>
      <c r="P31" s="445">
        <f t="shared" si="98"/>
        <v>0.90886329494241358</v>
      </c>
      <c r="Q31" s="446">
        <f t="shared" si="12"/>
        <v>0</v>
      </c>
      <c r="R31" s="445"/>
      <c r="S31" s="447">
        <f t="shared" si="13"/>
        <v>15000</v>
      </c>
      <c r="T31" s="441">
        <f t="shared" si="99"/>
        <v>1.4018691588785046</v>
      </c>
      <c r="U31" s="448">
        <f t="shared" si="100"/>
        <v>1.0137256660985019</v>
      </c>
      <c r="V31" s="449">
        <f t="shared" si="101"/>
        <v>0.25948685745043509</v>
      </c>
      <c r="W31" s="17"/>
      <c r="X31" s="21" t="s">
        <v>46</v>
      </c>
      <c r="Y31" s="4"/>
      <c r="Z31" s="128">
        <v>11673.7</v>
      </c>
      <c r="AA31" s="4">
        <f t="shared" ref="AA31:AA38" si="104">Y31+Z31</f>
        <v>11673.7</v>
      </c>
      <c r="AB31" s="4"/>
      <c r="AC31" s="286">
        <v>6090.3</v>
      </c>
      <c r="AD31" s="4">
        <f t="shared" si="43"/>
        <v>6090.3</v>
      </c>
      <c r="AE31" s="4">
        <f t="shared" si="44"/>
        <v>-5583.4000000000005</v>
      </c>
      <c r="AF31" s="5">
        <f t="shared" si="45"/>
        <v>-0.47828880303588411</v>
      </c>
      <c r="AJ31">
        <f t="shared" si="46"/>
        <v>0</v>
      </c>
      <c r="AK31" s="127">
        <v>712.3</v>
      </c>
      <c r="AL31" s="127">
        <v>575.79999999999995</v>
      </c>
      <c r="AM31" s="1">
        <f t="shared" si="47"/>
        <v>-136.5</v>
      </c>
      <c r="AN31">
        <f t="shared" si="48"/>
        <v>712.3</v>
      </c>
      <c r="AO31">
        <f t="shared" si="48"/>
        <v>575.79999999999995</v>
      </c>
      <c r="AP31">
        <f t="shared" si="49"/>
        <v>-136.5</v>
      </c>
      <c r="AQ31" s="10">
        <f t="shared" si="50"/>
        <v>-19.163273901446022</v>
      </c>
      <c r="AR31" s="21" t="s">
        <v>46</v>
      </c>
      <c r="AU31" s="129">
        <v>22227</v>
      </c>
      <c r="AV31" s="287">
        <v>22294</v>
      </c>
      <c r="AW31">
        <f t="shared" si="51"/>
        <v>22227</v>
      </c>
      <c r="AX31">
        <f t="shared" si="51"/>
        <v>22294</v>
      </c>
      <c r="AY31" s="12">
        <f t="shared" si="52"/>
        <v>3.0143519143384172E-3</v>
      </c>
      <c r="AZ31" s="2"/>
      <c r="BA31" s="65">
        <f t="shared" si="78"/>
        <v>0</v>
      </c>
      <c r="BB31" s="6"/>
      <c r="BC31" s="6"/>
      <c r="BD31" s="6"/>
      <c r="BE31" s="1"/>
      <c r="BF31">
        <f t="shared" si="81"/>
        <v>22600</v>
      </c>
      <c r="BG31" s="288">
        <v>5785</v>
      </c>
      <c r="BH31" s="131">
        <v>1815</v>
      </c>
      <c r="BI31" s="6"/>
      <c r="BJ31" s="289">
        <v>15000</v>
      </c>
      <c r="BK31" s="65">
        <f t="shared" si="79"/>
        <v>0</v>
      </c>
      <c r="BL31" s="6"/>
      <c r="BM31" s="6"/>
      <c r="BN31" s="6"/>
      <c r="BO31" s="1"/>
      <c r="BP31">
        <f t="shared" si="82"/>
        <v>22507</v>
      </c>
      <c r="BQ31" s="130">
        <v>9810</v>
      </c>
      <c r="BR31" s="131">
        <v>1997</v>
      </c>
      <c r="BS31" s="6"/>
      <c r="BT31" s="131">
        <v>10700</v>
      </c>
      <c r="BU31">
        <f t="shared" si="32"/>
        <v>22600</v>
      </c>
      <c r="BV31" s="13" t="e">
        <f t="shared" si="42"/>
        <v>#REF!</v>
      </c>
      <c r="BW31" s="14">
        <f t="shared" si="33"/>
        <v>5785</v>
      </c>
      <c r="BX31" s="14">
        <f t="shared" si="34"/>
        <v>1815</v>
      </c>
      <c r="BY31" s="14" t="e">
        <f>#REF!+#REF!</f>
        <v>#REF!</v>
      </c>
      <c r="BZ31" s="14">
        <f t="shared" si="35"/>
        <v>0</v>
      </c>
      <c r="CA31" s="1">
        <f t="shared" si="36"/>
        <v>15000</v>
      </c>
      <c r="CB31">
        <f t="shared" si="37"/>
        <v>22507</v>
      </c>
      <c r="CC31">
        <f t="shared" si="38"/>
        <v>9810</v>
      </c>
      <c r="CD31">
        <f t="shared" si="39"/>
        <v>1997</v>
      </c>
      <c r="CE31">
        <f t="shared" si="40"/>
        <v>0</v>
      </c>
      <c r="CF31">
        <f t="shared" si="41"/>
        <v>10700</v>
      </c>
    </row>
    <row r="32" spans="1:84" ht="22.8" customHeight="1">
      <c r="A32" s="391">
        <v>26</v>
      </c>
      <c r="B32" s="392" t="s">
        <v>57</v>
      </c>
      <c r="C32" s="411">
        <f t="shared" ref="C32" si="105">AH32+AK32</f>
        <v>2523.1999999999998</v>
      </c>
      <c r="D32" s="412">
        <f t="shared" ref="D32" si="106">AI32+AL32</f>
        <v>2212.8000000000002</v>
      </c>
      <c r="E32" s="413">
        <f t="shared" ref="E32" si="107">(D32-C32)/C32</f>
        <v>-0.12301838934686099</v>
      </c>
      <c r="F32" s="414">
        <f t="shared" ref="F32" si="108">Y32+Z32</f>
        <v>16118.7</v>
      </c>
      <c r="G32" s="415">
        <f t="shared" ref="G32" si="109">AB32+AC32</f>
        <v>8664.1</v>
      </c>
      <c r="H32" s="416">
        <f t="shared" ref="H32" si="110">(G32-F32)/F32</f>
        <v>-0.46248146562688058</v>
      </c>
      <c r="I32" s="417">
        <f t="shared" ref="I32" si="111">AT32+AV32</f>
        <v>80100.100000000006</v>
      </c>
      <c r="J32" s="418">
        <f t="shared" ref="J32" si="112">(I32-AW32)/AW32</f>
        <v>4.863788523648014E-2</v>
      </c>
      <c r="K32" s="417">
        <f t="shared" ref="K32" si="113">BA32+BF32</f>
        <v>34168</v>
      </c>
      <c r="L32" s="408">
        <f t="shared" si="102"/>
        <v>-0.42196590465008871</v>
      </c>
      <c r="M32" s="419">
        <f t="shared" ref="M32" si="114">BB32+BG32</f>
        <v>11065.2</v>
      </c>
      <c r="N32" s="420">
        <f t="shared" si="97"/>
        <v>-0.44101318002940115</v>
      </c>
      <c r="O32" s="404">
        <f t="shared" ref="O32" si="115">BC32+BH32</f>
        <v>639.79999999999995</v>
      </c>
      <c r="P32" s="405">
        <f t="shared" si="98"/>
        <v>0.77251871528616267</v>
      </c>
      <c r="Q32" s="406">
        <f t="shared" ref="Q32" si="116">BD32+BI32</f>
        <v>0</v>
      </c>
      <c r="R32" s="405"/>
      <c r="S32" s="421">
        <f t="shared" ref="S32" si="117">BE32+BJ32</f>
        <v>22463</v>
      </c>
      <c r="T32" s="408">
        <f t="shared" si="99"/>
        <v>0.58364555672765628</v>
      </c>
      <c r="U32" s="422">
        <f t="shared" ref="U32" si="118">K32/I32</f>
        <v>0.42656625896846567</v>
      </c>
      <c r="V32" s="422">
        <f t="shared" ref="V32" si="119">M32/I32</f>
        <v>0.13814214963526886</v>
      </c>
      <c r="W32" s="18"/>
      <c r="X32" s="22" t="s">
        <v>57</v>
      </c>
      <c r="Y32" s="4"/>
      <c r="Z32" s="197">
        <v>16118.7</v>
      </c>
      <c r="AA32" s="4">
        <f t="shared" si="104"/>
        <v>16118.7</v>
      </c>
      <c r="AB32" s="4"/>
      <c r="AC32" s="217">
        <v>8664.1</v>
      </c>
      <c r="AD32" s="4">
        <f t="shared" si="43"/>
        <v>8664.1</v>
      </c>
      <c r="AE32" s="4">
        <f t="shared" si="44"/>
        <v>-7454.6</v>
      </c>
      <c r="AF32" s="5">
        <f t="shared" si="45"/>
        <v>-0.46248146562688058</v>
      </c>
      <c r="AJ32">
        <f t="shared" si="46"/>
        <v>0</v>
      </c>
      <c r="AK32" s="197">
        <v>2523.1999999999998</v>
      </c>
      <c r="AL32" s="217">
        <v>2212.8000000000002</v>
      </c>
      <c r="AM32" s="1">
        <f t="shared" si="47"/>
        <v>-310.39999999999964</v>
      </c>
      <c r="AN32">
        <f t="shared" si="48"/>
        <v>2523.1999999999998</v>
      </c>
      <c r="AO32">
        <f t="shared" si="48"/>
        <v>2212.8000000000002</v>
      </c>
      <c r="AP32">
        <f t="shared" si="49"/>
        <v>-310.39999999999964</v>
      </c>
      <c r="AQ32" s="10">
        <f t="shared" si="50"/>
        <v>-12.301838934686099</v>
      </c>
      <c r="AR32" s="22" t="s">
        <v>57</v>
      </c>
      <c r="AU32" s="198">
        <v>76384.899999999994</v>
      </c>
      <c r="AV32" s="343">
        <v>80100.100000000006</v>
      </c>
      <c r="AW32">
        <f t="shared" si="51"/>
        <v>76384.899999999994</v>
      </c>
      <c r="AX32">
        <f t="shared" si="51"/>
        <v>80100.100000000006</v>
      </c>
      <c r="AY32" s="12">
        <f t="shared" si="52"/>
        <v>4.863788523648014E-2</v>
      </c>
      <c r="AZ32" s="3"/>
      <c r="BA32" s="65">
        <f t="shared" si="78"/>
        <v>0</v>
      </c>
      <c r="BB32" s="6"/>
      <c r="BC32" s="6"/>
      <c r="BD32" s="6"/>
      <c r="BE32" s="1"/>
      <c r="BF32">
        <f t="shared" si="81"/>
        <v>34168</v>
      </c>
      <c r="BG32" s="344">
        <v>11065.2</v>
      </c>
      <c r="BH32" s="345">
        <v>639.79999999999995</v>
      </c>
      <c r="BI32" s="14"/>
      <c r="BJ32" s="346">
        <v>22463</v>
      </c>
      <c r="BK32" s="65">
        <f t="shared" si="79"/>
        <v>0</v>
      </c>
      <c r="BL32" s="6"/>
      <c r="BM32" s="6"/>
      <c r="BN32" s="6"/>
      <c r="BO32" s="1"/>
      <c r="BP32">
        <f t="shared" si="82"/>
        <v>59110.7</v>
      </c>
      <c r="BQ32" s="199">
        <v>19795.099999999999</v>
      </c>
      <c r="BR32" s="103">
        <v>828.2</v>
      </c>
      <c r="BS32" s="14"/>
      <c r="BT32" s="228">
        <v>38487.4</v>
      </c>
      <c r="BU32">
        <f t="shared" si="32"/>
        <v>34168</v>
      </c>
      <c r="BV32" s="13" t="e">
        <f t="shared" si="42"/>
        <v>#REF!</v>
      </c>
      <c r="BW32" s="14">
        <f t="shared" si="33"/>
        <v>11065.2</v>
      </c>
      <c r="BX32" s="14">
        <f t="shared" si="34"/>
        <v>639.79999999999995</v>
      </c>
      <c r="BY32" s="14" t="e">
        <f>#REF!+#REF!</f>
        <v>#REF!</v>
      </c>
      <c r="BZ32" s="14">
        <f t="shared" si="35"/>
        <v>0</v>
      </c>
      <c r="CA32" s="1">
        <f t="shared" si="36"/>
        <v>22463</v>
      </c>
      <c r="CB32">
        <f t="shared" si="37"/>
        <v>59110.7</v>
      </c>
      <c r="CC32">
        <f t="shared" si="38"/>
        <v>19795.099999999999</v>
      </c>
      <c r="CD32">
        <f t="shared" si="39"/>
        <v>828.2</v>
      </c>
      <c r="CE32">
        <f t="shared" si="40"/>
        <v>0</v>
      </c>
      <c r="CF32">
        <f t="shared" si="41"/>
        <v>38487.4</v>
      </c>
    </row>
    <row r="33" spans="1:84" ht="19.8" customHeight="1">
      <c r="A33" s="391">
        <v>27</v>
      </c>
      <c r="B33" s="392" t="s">
        <v>47</v>
      </c>
      <c r="C33" s="375">
        <f t="shared" si="89"/>
        <v>2211.5</v>
      </c>
      <c r="D33" s="376">
        <f t="shared" si="90"/>
        <v>1906</v>
      </c>
      <c r="E33" s="377">
        <f t="shared" si="91"/>
        <v>-0.13814153289622427</v>
      </c>
      <c r="F33" s="378">
        <f t="shared" si="92"/>
        <v>14319.3</v>
      </c>
      <c r="G33" s="379">
        <f t="shared" si="93"/>
        <v>7975.5</v>
      </c>
      <c r="H33" s="380">
        <f t="shared" si="94"/>
        <v>-0.44302444951918035</v>
      </c>
      <c r="I33" s="381">
        <f t="shared" si="95"/>
        <v>98044.4</v>
      </c>
      <c r="J33" s="382">
        <f t="shared" si="96"/>
        <v>-8.2606612720916905E-2</v>
      </c>
      <c r="K33" s="381">
        <f t="shared" si="6"/>
        <v>76974.8</v>
      </c>
      <c r="L33" s="383">
        <f t="shared" si="102"/>
        <v>-0.18318984956222681</v>
      </c>
      <c r="M33" s="384">
        <f t="shared" si="8"/>
        <v>22565.7</v>
      </c>
      <c r="N33" s="385">
        <f t="shared" si="97"/>
        <v>-0.48519041546228758</v>
      </c>
      <c r="O33" s="386">
        <f t="shared" si="10"/>
        <v>4791.3</v>
      </c>
      <c r="P33" s="387">
        <f t="shared" si="98"/>
        <v>1.1174001259357729</v>
      </c>
      <c r="Q33" s="450">
        <f t="shared" si="12"/>
        <v>0</v>
      </c>
      <c r="R33" s="387"/>
      <c r="S33" s="388">
        <f t="shared" si="13"/>
        <v>49617.8</v>
      </c>
      <c r="T33" s="383">
        <f t="shared" si="99"/>
        <v>1.0759042701979518</v>
      </c>
      <c r="U33" s="389">
        <f t="shared" si="100"/>
        <v>0.78510144383565006</v>
      </c>
      <c r="V33" s="390">
        <f t="shared" si="101"/>
        <v>0.23015796924658627</v>
      </c>
      <c r="W33" s="18"/>
      <c r="X33" s="22" t="s">
        <v>47</v>
      </c>
      <c r="Y33" s="4"/>
      <c r="Z33" s="157">
        <v>14319.3</v>
      </c>
      <c r="AA33" s="4">
        <f t="shared" si="104"/>
        <v>14319.3</v>
      </c>
      <c r="AB33" s="4"/>
      <c r="AC33" s="317">
        <v>7975.5</v>
      </c>
      <c r="AD33" s="4">
        <f t="shared" si="43"/>
        <v>7975.5</v>
      </c>
      <c r="AE33" s="4">
        <f t="shared" si="44"/>
        <v>-6343.7999999999993</v>
      </c>
      <c r="AF33" s="5">
        <f t="shared" si="45"/>
        <v>-0.44302444951918035</v>
      </c>
      <c r="AJ33">
        <f t="shared" si="46"/>
        <v>0</v>
      </c>
      <c r="AK33" s="157">
        <v>2211.5</v>
      </c>
      <c r="AL33" s="157">
        <v>1906</v>
      </c>
      <c r="AM33" s="1">
        <f t="shared" si="47"/>
        <v>-305.5</v>
      </c>
      <c r="AN33">
        <f t="shared" si="48"/>
        <v>2211.5</v>
      </c>
      <c r="AO33">
        <f t="shared" si="48"/>
        <v>1906</v>
      </c>
      <c r="AP33">
        <f t="shared" si="49"/>
        <v>-305.5</v>
      </c>
      <c r="AQ33" s="10">
        <f t="shared" si="50"/>
        <v>-13.814153289622427</v>
      </c>
      <c r="AR33" s="22" t="s">
        <v>47</v>
      </c>
      <c r="AU33" s="159">
        <v>106872.8</v>
      </c>
      <c r="AV33" s="318">
        <v>98044.4</v>
      </c>
      <c r="AW33">
        <f t="shared" si="51"/>
        <v>106872.8</v>
      </c>
      <c r="AX33">
        <f t="shared" si="51"/>
        <v>98044.4</v>
      </c>
      <c r="AY33" s="12">
        <f t="shared" si="52"/>
        <v>-8.2606612720916905E-2</v>
      </c>
      <c r="AZ33" s="2"/>
      <c r="BA33" s="65">
        <f t="shared" si="78"/>
        <v>0</v>
      </c>
      <c r="BB33" s="6"/>
      <c r="BC33" s="6"/>
      <c r="BD33" s="6"/>
      <c r="BE33" s="1"/>
      <c r="BF33">
        <f t="shared" si="81"/>
        <v>76974.8</v>
      </c>
      <c r="BG33" s="213">
        <v>22565.7</v>
      </c>
      <c r="BH33" s="214">
        <v>4791.3</v>
      </c>
      <c r="BI33" s="14"/>
      <c r="BJ33" s="319">
        <v>49617.8</v>
      </c>
      <c r="BK33" s="65">
        <f t="shared" si="79"/>
        <v>0</v>
      </c>
      <c r="BL33" s="6"/>
      <c r="BM33" s="6"/>
      <c r="BN33" s="6"/>
      <c r="BO33" s="1"/>
      <c r="BP33">
        <f t="shared" si="82"/>
        <v>94238.3</v>
      </c>
      <c r="BQ33" s="213">
        <v>43833.1</v>
      </c>
      <c r="BR33" s="214">
        <v>4287.8999999999996</v>
      </c>
      <c r="BS33" s="14"/>
      <c r="BT33" s="215">
        <v>46117.3</v>
      </c>
      <c r="BU33">
        <f t="shared" si="32"/>
        <v>76974.8</v>
      </c>
      <c r="BV33" s="13" t="e">
        <f t="shared" si="42"/>
        <v>#REF!</v>
      </c>
      <c r="BW33" s="14">
        <f t="shared" si="33"/>
        <v>22565.7</v>
      </c>
      <c r="BX33" s="14">
        <f t="shared" si="34"/>
        <v>4791.3</v>
      </c>
      <c r="BY33" s="14" t="e">
        <f>#REF!+#REF!</f>
        <v>#REF!</v>
      </c>
      <c r="BZ33" s="14">
        <f t="shared" si="35"/>
        <v>0</v>
      </c>
      <c r="CA33" s="1">
        <f t="shared" si="36"/>
        <v>49617.8</v>
      </c>
      <c r="CB33">
        <f t="shared" si="37"/>
        <v>94238.3</v>
      </c>
      <c r="CC33">
        <f t="shared" si="38"/>
        <v>43833.1</v>
      </c>
      <c r="CD33">
        <f t="shared" si="39"/>
        <v>4287.8999999999996</v>
      </c>
      <c r="CE33">
        <f t="shared" si="40"/>
        <v>0</v>
      </c>
      <c r="CF33">
        <f t="shared" si="41"/>
        <v>46117.3</v>
      </c>
    </row>
    <row r="34" spans="1:84" ht="24" customHeight="1">
      <c r="A34" s="391">
        <v>28</v>
      </c>
      <c r="B34" s="392" t="s">
        <v>48</v>
      </c>
      <c r="C34" s="411">
        <f t="shared" ref="C34:D38" si="120">AH34+AK34</f>
        <v>2233</v>
      </c>
      <c r="D34" s="412">
        <f t="shared" si="120"/>
        <v>2169.4</v>
      </c>
      <c r="E34" s="413">
        <f t="shared" ref="E34:E39" si="121">(D34-C34)/C34</f>
        <v>-2.8481862964621546E-2</v>
      </c>
      <c r="F34" s="414">
        <f t="shared" ref="F34:F39" si="122">Y34+Z34</f>
        <v>35835.1</v>
      </c>
      <c r="G34" s="415">
        <f t="shared" ref="G34:G39" si="123">AB34+AC34</f>
        <v>25751</v>
      </c>
      <c r="H34" s="416">
        <f t="shared" ref="H34:H39" si="124">(G34-F34)/F34</f>
        <v>-0.28140287037011197</v>
      </c>
      <c r="I34" s="417">
        <f t="shared" ref="I34:I39" si="125">AT34+AV34</f>
        <v>87919</v>
      </c>
      <c r="J34" s="418">
        <f t="shared" ref="J34:J39" si="126">(I34-AW34)/AW34</f>
        <v>7.5514398258018742E-2</v>
      </c>
      <c r="K34" s="417">
        <f t="shared" si="6"/>
        <v>87676</v>
      </c>
      <c r="L34" s="408">
        <f t="shared" si="102"/>
        <v>0.11368544064222748</v>
      </c>
      <c r="M34" s="419">
        <f t="shared" si="8"/>
        <v>15721.8</v>
      </c>
      <c r="N34" s="420">
        <f t="shared" si="97"/>
        <v>-0.1148631910820854</v>
      </c>
      <c r="O34" s="404">
        <f t="shared" si="10"/>
        <v>3564.7</v>
      </c>
      <c r="P34" s="405">
        <f t="shared" si="98"/>
        <v>3.6043478260869564</v>
      </c>
      <c r="Q34" s="406">
        <f t="shared" si="12"/>
        <v>0</v>
      </c>
      <c r="R34" s="405"/>
      <c r="S34" s="421">
        <f t="shared" si="13"/>
        <v>68389.5</v>
      </c>
      <c r="T34" s="408">
        <f t="shared" si="99"/>
        <v>1.140300125052105</v>
      </c>
      <c r="U34" s="422">
        <f t="shared" ref="U34:U39" si="127">K34/I34</f>
        <v>0.99723609231224197</v>
      </c>
      <c r="V34" s="423">
        <f t="shared" ref="V34:V39" si="128">M34/I34</f>
        <v>0.17882141516623254</v>
      </c>
      <c r="W34" s="18"/>
      <c r="X34" s="22" t="s">
        <v>48</v>
      </c>
      <c r="Y34" s="4"/>
      <c r="Z34" s="171">
        <v>35835.1</v>
      </c>
      <c r="AA34" s="4">
        <f t="shared" si="104"/>
        <v>35835.1</v>
      </c>
      <c r="AB34" s="4"/>
      <c r="AC34" s="197">
        <v>25751</v>
      </c>
      <c r="AD34" s="4">
        <f t="shared" si="43"/>
        <v>25751</v>
      </c>
      <c r="AE34" s="4">
        <f t="shared" si="44"/>
        <v>-10084.099999999999</v>
      </c>
      <c r="AF34" s="5">
        <f t="shared" si="45"/>
        <v>-0.28140287037011197</v>
      </c>
      <c r="AJ34">
        <f t="shared" si="46"/>
        <v>0</v>
      </c>
      <c r="AK34" s="171">
        <v>2233</v>
      </c>
      <c r="AL34" s="197">
        <v>2169.4</v>
      </c>
      <c r="AM34" s="1">
        <f t="shared" si="47"/>
        <v>-63.599999999999909</v>
      </c>
      <c r="AN34">
        <f t="shared" si="48"/>
        <v>2233</v>
      </c>
      <c r="AO34">
        <f t="shared" si="48"/>
        <v>2169.4</v>
      </c>
      <c r="AP34">
        <f t="shared" si="49"/>
        <v>-63.599999999999909</v>
      </c>
      <c r="AQ34" s="10">
        <f t="shared" si="50"/>
        <v>-2.8481862964621545</v>
      </c>
      <c r="AR34" s="22" t="s">
        <v>48</v>
      </c>
      <c r="AU34" s="172">
        <v>81746</v>
      </c>
      <c r="AV34" s="198">
        <v>87919</v>
      </c>
      <c r="AW34">
        <f t="shared" si="51"/>
        <v>81746</v>
      </c>
      <c r="AX34">
        <f t="shared" si="51"/>
        <v>87919</v>
      </c>
      <c r="AY34" s="12">
        <f t="shared" si="52"/>
        <v>7.5514398258018742E-2</v>
      </c>
      <c r="AZ34" s="2"/>
      <c r="BA34" s="65">
        <f t="shared" si="78"/>
        <v>0</v>
      </c>
      <c r="BB34" s="6"/>
      <c r="BC34" s="6"/>
      <c r="BD34" s="6"/>
      <c r="BE34" s="1"/>
      <c r="BF34">
        <f t="shared" si="81"/>
        <v>87676</v>
      </c>
      <c r="BG34" s="199">
        <v>15721.8</v>
      </c>
      <c r="BH34" s="200">
        <v>3564.7</v>
      </c>
      <c r="BJ34" s="201">
        <v>68389.5</v>
      </c>
      <c r="BK34" s="65">
        <f t="shared" si="79"/>
        <v>0</v>
      </c>
      <c r="BL34" s="6"/>
      <c r="BM34" s="6"/>
      <c r="BN34" s="6"/>
      <c r="BO34" s="1"/>
      <c r="BP34">
        <f t="shared" si="82"/>
        <v>78726</v>
      </c>
      <c r="BQ34" s="173">
        <v>17762</v>
      </c>
      <c r="BR34" s="173">
        <v>989</v>
      </c>
      <c r="BT34" s="174">
        <v>59975</v>
      </c>
      <c r="BU34">
        <f t="shared" si="32"/>
        <v>87676</v>
      </c>
      <c r="BV34" s="13" t="e">
        <f t="shared" si="42"/>
        <v>#REF!</v>
      </c>
      <c r="BW34" s="14">
        <f t="shared" si="33"/>
        <v>15721.8</v>
      </c>
      <c r="BX34" s="14">
        <f t="shared" si="34"/>
        <v>3564.7</v>
      </c>
      <c r="BY34" s="14" t="e">
        <f>#REF!+#REF!</f>
        <v>#REF!</v>
      </c>
      <c r="BZ34" s="14">
        <f t="shared" si="35"/>
        <v>0</v>
      </c>
      <c r="CA34" s="1">
        <f t="shared" si="36"/>
        <v>68389.5</v>
      </c>
      <c r="CB34">
        <f t="shared" si="37"/>
        <v>78726</v>
      </c>
      <c r="CC34">
        <f t="shared" si="38"/>
        <v>17762</v>
      </c>
      <c r="CD34">
        <f t="shared" si="39"/>
        <v>989</v>
      </c>
      <c r="CE34">
        <f t="shared" si="40"/>
        <v>0</v>
      </c>
      <c r="CF34">
        <f t="shared" si="41"/>
        <v>59975</v>
      </c>
    </row>
    <row r="35" spans="1:84" ht="21.6" customHeight="1">
      <c r="A35" s="424">
        <v>29</v>
      </c>
      <c r="B35" s="425" t="s">
        <v>58</v>
      </c>
      <c r="C35" s="393">
        <f t="shared" si="120"/>
        <v>3970.7</v>
      </c>
      <c r="D35" s="394">
        <f t="shared" si="120"/>
        <v>4082.8</v>
      </c>
      <c r="E35" s="395">
        <f t="shared" si="121"/>
        <v>2.8231797919762353E-2</v>
      </c>
      <c r="F35" s="396">
        <f t="shared" si="122"/>
        <v>41957.599999999999</v>
      </c>
      <c r="G35" s="397">
        <f t="shared" si="123"/>
        <v>28546.6</v>
      </c>
      <c r="H35" s="398">
        <f t="shared" si="124"/>
        <v>-0.31963220012584131</v>
      </c>
      <c r="I35" s="399">
        <f t="shared" si="125"/>
        <v>147817.9</v>
      </c>
      <c r="J35" s="400">
        <f t="shared" si="126"/>
        <v>0.13962228948451821</v>
      </c>
      <c r="K35" s="399">
        <f t="shared" si="6"/>
        <v>135563.5</v>
      </c>
      <c r="L35" s="383">
        <f t="shared" si="102"/>
        <v>4.6693072670558076E-2</v>
      </c>
      <c r="M35" s="402">
        <f t="shared" si="8"/>
        <v>27922.5</v>
      </c>
      <c r="N35" s="385">
        <f t="shared" si="97"/>
        <v>-0.21410377292109373</v>
      </c>
      <c r="O35" s="404">
        <f t="shared" si="10"/>
        <v>40843.599999999999</v>
      </c>
      <c r="P35" s="405">
        <f t="shared" si="98"/>
        <v>46.806784322713725</v>
      </c>
      <c r="Q35" s="406">
        <f t="shared" si="12"/>
        <v>0</v>
      </c>
      <c r="R35" s="405"/>
      <c r="S35" s="407">
        <v>175.4</v>
      </c>
      <c r="T35" s="408">
        <f t="shared" si="99"/>
        <v>0.7173730237912922</v>
      </c>
      <c r="U35" s="389">
        <f t="shared" si="127"/>
        <v>0.91709799692730043</v>
      </c>
      <c r="V35" s="390">
        <f t="shared" si="128"/>
        <v>0.18889796161357997</v>
      </c>
      <c r="W35" s="17"/>
      <c r="X35" s="21" t="s">
        <v>58</v>
      </c>
      <c r="Y35" s="4"/>
      <c r="Z35" s="101">
        <v>41957.599999999999</v>
      </c>
      <c r="AA35" s="4">
        <f t="shared" si="104"/>
        <v>41957.599999999999</v>
      </c>
      <c r="AB35" s="4"/>
      <c r="AC35" s="96">
        <v>28546.6</v>
      </c>
      <c r="AD35" s="4">
        <f t="shared" si="43"/>
        <v>28546.6</v>
      </c>
      <c r="AE35" s="4">
        <f t="shared" si="44"/>
        <v>-13411</v>
      </c>
      <c r="AF35" s="5">
        <f t="shared" si="45"/>
        <v>-0.31963220012584131</v>
      </c>
      <c r="AJ35">
        <f t="shared" si="46"/>
        <v>0</v>
      </c>
      <c r="AK35" s="101">
        <v>3970.7</v>
      </c>
      <c r="AL35" s="96">
        <v>4082.8</v>
      </c>
      <c r="AM35" s="1">
        <f t="shared" si="47"/>
        <v>112.10000000000036</v>
      </c>
      <c r="AN35">
        <f t="shared" si="48"/>
        <v>3970.7</v>
      </c>
      <c r="AO35">
        <f t="shared" si="48"/>
        <v>4082.8</v>
      </c>
      <c r="AP35">
        <f t="shared" si="49"/>
        <v>112.10000000000036</v>
      </c>
      <c r="AQ35" s="10">
        <f t="shared" si="50"/>
        <v>2.8231797919762354</v>
      </c>
      <c r="AR35" s="21" t="s">
        <v>58</v>
      </c>
      <c r="AU35" s="101">
        <v>129707.8</v>
      </c>
      <c r="AV35" s="97">
        <v>147817.9</v>
      </c>
      <c r="AW35">
        <f t="shared" si="51"/>
        <v>129707.8</v>
      </c>
      <c r="AX35">
        <f t="shared" si="51"/>
        <v>147817.9</v>
      </c>
      <c r="AY35" s="12">
        <f t="shared" si="52"/>
        <v>0.13962228948451821</v>
      </c>
      <c r="AZ35" s="2"/>
      <c r="BA35" s="65">
        <f t="shared" si="78"/>
        <v>0</v>
      </c>
      <c r="BB35" s="6"/>
      <c r="BC35" s="6"/>
      <c r="BD35" s="6"/>
      <c r="BE35" s="1"/>
      <c r="BF35">
        <f t="shared" si="81"/>
        <v>135563.5</v>
      </c>
      <c r="BG35" s="98">
        <v>27922.5</v>
      </c>
      <c r="BH35" s="309">
        <v>40843.599999999999</v>
      </c>
      <c r="BJ35" s="310">
        <v>66797.399999999994</v>
      </c>
      <c r="BK35" s="65">
        <f t="shared" si="79"/>
        <v>0</v>
      </c>
      <c r="BL35" s="6"/>
      <c r="BM35" s="6"/>
      <c r="BN35" s="6"/>
      <c r="BO35" s="1"/>
      <c r="BP35">
        <f t="shared" si="82"/>
        <v>129516</v>
      </c>
      <c r="BQ35" s="101">
        <v>35529.5</v>
      </c>
      <c r="BR35" s="101">
        <v>872.6</v>
      </c>
      <c r="BT35" s="101">
        <v>93113.9</v>
      </c>
      <c r="BU35">
        <f t="shared" si="32"/>
        <v>135563.5</v>
      </c>
      <c r="BV35" s="13" t="e">
        <f t="shared" si="42"/>
        <v>#REF!</v>
      </c>
      <c r="BW35" s="14">
        <f t="shared" si="33"/>
        <v>27922.5</v>
      </c>
      <c r="BX35" s="14">
        <f t="shared" si="34"/>
        <v>40843.599999999999</v>
      </c>
      <c r="BY35" s="14" t="e">
        <f>#REF!+#REF!</f>
        <v>#REF!</v>
      </c>
      <c r="BZ35" s="14">
        <f t="shared" si="35"/>
        <v>0</v>
      </c>
      <c r="CA35" s="1">
        <f t="shared" si="36"/>
        <v>66797.399999999994</v>
      </c>
      <c r="CB35">
        <f t="shared" si="37"/>
        <v>129516</v>
      </c>
      <c r="CC35">
        <f t="shared" si="38"/>
        <v>35529.5</v>
      </c>
      <c r="CD35">
        <f t="shared" si="39"/>
        <v>872.6</v>
      </c>
      <c r="CE35">
        <f t="shared" si="40"/>
        <v>0</v>
      </c>
      <c r="CF35">
        <f t="shared" si="41"/>
        <v>93113.9</v>
      </c>
    </row>
    <row r="36" spans="1:84" ht="21.6" customHeight="1">
      <c r="A36" s="391">
        <v>30</v>
      </c>
      <c r="B36" s="392" t="s">
        <v>49</v>
      </c>
      <c r="C36" s="411">
        <f t="shared" si="120"/>
        <v>2492.6999999999998</v>
      </c>
      <c r="D36" s="412">
        <f t="shared" si="120"/>
        <v>1988.9</v>
      </c>
      <c r="E36" s="413">
        <f t="shared" si="121"/>
        <v>-0.20211016167208237</v>
      </c>
      <c r="F36" s="414">
        <f t="shared" si="122"/>
        <v>21972.1</v>
      </c>
      <c r="G36" s="415">
        <f t="shared" si="123"/>
        <v>8898.2999999999993</v>
      </c>
      <c r="H36" s="416">
        <f t="shared" si="124"/>
        <v>-0.59501822766144341</v>
      </c>
      <c r="I36" s="417">
        <f t="shared" si="125"/>
        <v>97499.3</v>
      </c>
      <c r="J36" s="418">
        <f t="shared" si="126"/>
        <v>6.065811316813792E-2</v>
      </c>
      <c r="K36" s="417">
        <f t="shared" si="6"/>
        <v>97096.4</v>
      </c>
      <c r="L36" s="408">
        <f t="shared" si="102"/>
        <v>5.5204109688784725E-2</v>
      </c>
      <c r="M36" s="419">
        <f t="shared" si="8"/>
        <v>9371.4</v>
      </c>
      <c r="N36" s="420">
        <f t="shared" si="97"/>
        <v>-0.58238712322418495</v>
      </c>
      <c r="O36" s="404">
        <f t="shared" si="10"/>
        <v>1862.8</v>
      </c>
      <c r="P36" s="405">
        <f t="shared" si="98"/>
        <v>0.8158367275434677</v>
      </c>
      <c r="Q36" s="406">
        <f t="shared" si="12"/>
        <v>0</v>
      </c>
      <c r="R36" s="405"/>
      <c r="S36" s="421">
        <f>BE36+BJ36</f>
        <v>85862.2</v>
      </c>
      <c r="T36" s="408">
        <f t="shared" si="99"/>
        <v>1.2759454921017044</v>
      </c>
      <c r="U36" s="422">
        <f t="shared" si="127"/>
        <v>0.99586766263962911</v>
      </c>
      <c r="V36" s="423">
        <f t="shared" si="128"/>
        <v>9.6117613152094425E-2</v>
      </c>
      <c r="W36" s="18"/>
      <c r="X36" s="22" t="s">
        <v>49</v>
      </c>
      <c r="Y36" s="4"/>
      <c r="Z36" s="67">
        <v>21972.1</v>
      </c>
      <c r="AA36" s="4">
        <f t="shared" si="104"/>
        <v>21972.1</v>
      </c>
      <c r="AB36" s="4"/>
      <c r="AC36" s="67">
        <v>8898.2999999999993</v>
      </c>
      <c r="AD36" s="4">
        <f t="shared" si="43"/>
        <v>8898.2999999999993</v>
      </c>
      <c r="AE36" s="4">
        <f t="shared" si="44"/>
        <v>-13073.8</v>
      </c>
      <c r="AF36" s="5">
        <f t="shared" si="45"/>
        <v>-0.59501822766144341</v>
      </c>
      <c r="AJ36">
        <f t="shared" si="46"/>
        <v>0</v>
      </c>
      <c r="AK36" s="67">
        <v>2492.6999999999998</v>
      </c>
      <c r="AL36" s="67">
        <v>1988.9</v>
      </c>
      <c r="AM36" s="1">
        <f t="shared" si="47"/>
        <v>-503.79999999999973</v>
      </c>
      <c r="AN36">
        <f t="shared" si="48"/>
        <v>2492.6999999999998</v>
      </c>
      <c r="AO36">
        <f t="shared" si="48"/>
        <v>1988.9</v>
      </c>
      <c r="AP36">
        <f t="shared" si="49"/>
        <v>-503.79999999999973</v>
      </c>
      <c r="AQ36" s="10">
        <f t="shared" si="50"/>
        <v>-20.211016167208236</v>
      </c>
      <c r="AR36" s="22" t="s">
        <v>49</v>
      </c>
      <c r="AU36" s="148">
        <v>91923.4</v>
      </c>
      <c r="AV36" s="148">
        <v>97499.3</v>
      </c>
      <c r="AW36">
        <f t="shared" si="51"/>
        <v>91923.4</v>
      </c>
      <c r="AX36">
        <f t="shared" si="51"/>
        <v>97499.3</v>
      </c>
      <c r="AY36" s="12">
        <f t="shared" si="52"/>
        <v>6.065811316813792E-2</v>
      </c>
      <c r="AZ36" s="3"/>
      <c r="BA36" s="65">
        <f t="shared" si="78"/>
        <v>0</v>
      </c>
      <c r="BB36" s="6"/>
      <c r="BC36" s="6"/>
      <c r="BD36" s="6"/>
      <c r="BE36" s="1"/>
      <c r="BF36">
        <f t="shared" si="81"/>
        <v>97096.4</v>
      </c>
      <c r="BG36" s="66">
        <v>9371.4</v>
      </c>
      <c r="BH36" s="66">
        <v>1862.8</v>
      </c>
      <c r="BJ36" s="67">
        <v>85862.2</v>
      </c>
      <c r="BK36" s="65">
        <f t="shared" si="79"/>
        <v>0</v>
      </c>
      <c r="BL36" s="6"/>
      <c r="BM36" s="6"/>
      <c r="BN36" s="6"/>
      <c r="BO36" s="1"/>
      <c r="BP36">
        <f t="shared" si="82"/>
        <v>92016.7</v>
      </c>
      <c r="BQ36" s="66">
        <v>22440.400000000001</v>
      </c>
      <c r="BR36" s="66">
        <v>2283.3000000000002</v>
      </c>
      <c r="BT36" s="67">
        <v>67293</v>
      </c>
      <c r="BU36">
        <f t="shared" si="32"/>
        <v>97096.4</v>
      </c>
      <c r="BV36" s="13" t="e">
        <f t="shared" si="42"/>
        <v>#REF!</v>
      </c>
      <c r="BW36" s="14">
        <f t="shared" si="33"/>
        <v>9371.4</v>
      </c>
      <c r="BX36" s="14">
        <f t="shared" si="34"/>
        <v>1862.8</v>
      </c>
      <c r="BY36" s="14" t="e">
        <f>#REF!+#REF!</f>
        <v>#REF!</v>
      </c>
      <c r="BZ36" s="14">
        <f t="shared" si="35"/>
        <v>0</v>
      </c>
      <c r="CA36" s="1">
        <f t="shared" si="36"/>
        <v>85862.2</v>
      </c>
      <c r="CB36">
        <f t="shared" si="37"/>
        <v>92016.7</v>
      </c>
      <c r="CC36">
        <f t="shared" si="38"/>
        <v>22440.400000000001</v>
      </c>
      <c r="CD36">
        <f t="shared" si="39"/>
        <v>2283.3000000000002</v>
      </c>
      <c r="CE36">
        <f t="shared" si="40"/>
        <v>0</v>
      </c>
      <c r="CF36">
        <f t="shared" si="41"/>
        <v>67293</v>
      </c>
    </row>
    <row r="37" spans="1:84" ht="24" customHeight="1" thickBot="1">
      <c r="A37" s="424">
        <v>31</v>
      </c>
      <c r="B37" s="425" t="s">
        <v>50</v>
      </c>
      <c r="C37" s="393">
        <f t="shared" si="120"/>
        <v>2870.7</v>
      </c>
      <c r="D37" s="394">
        <f t="shared" si="120"/>
        <v>2735.1</v>
      </c>
      <c r="E37" s="395">
        <f t="shared" si="121"/>
        <v>-4.7235865816699731E-2</v>
      </c>
      <c r="F37" s="396">
        <f t="shared" si="122"/>
        <v>29263.200000000001</v>
      </c>
      <c r="G37" s="397">
        <f t="shared" si="123"/>
        <v>10029.4</v>
      </c>
      <c r="H37" s="398">
        <f t="shared" si="124"/>
        <v>-0.65726919817381568</v>
      </c>
      <c r="I37" s="399">
        <f t="shared" si="125"/>
        <v>149109.20000000001</v>
      </c>
      <c r="J37" s="400">
        <f t="shared" si="126"/>
        <v>6.4275109918346451E-2</v>
      </c>
      <c r="K37" s="399">
        <f t="shared" si="6"/>
        <v>122400.6</v>
      </c>
      <c r="L37" s="401">
        <f t="shared" si="102"/>
        <v>-5.5066063991168264E-2</v>
      </c>
      <c r="M37" s="402">
        <f t="shared" si="8"/>
        <v>18150.2</v>
      </c>
      <c r="N37" s="403">
        <f t="shared" si="97"/>
        <v>-0.32576765057689877</v>
      </c>
      <c r="O37" s="404">
        <f t="shared" si="10"/>
        <v>1336.9</v>
      </c>
      <c r="P37" s="405">
        <f t="shared" si="98"/>
        <v>0.39638865004299229</v>
      </c>
      <c r="Q37" s="406">
        <f t="shared" si="12"/>
        <v>0</v>
      </c>
      <c r="R37" s="405"/>
      <c r="S37" s="407">
        <f>BE37+BJ37</f>
        <v>102913.5</v>
      </c>
      <c r="T37" s="408">
        <f t="shared" si="99"/>
        <v>1.0370058745881239</v>
      </c>
      <c r="U37" s="409">
        <f t="shared" si="127"/>
        <v>0.82087892631708836</v>
      </c>
      <c r="V37" s="410">
        <f t="shared" si="128"/>
        <v>0.12172421285876391</v>
      </c>
      <c r="W37" s="17"/>
      <c r="X37" s="21" t="s">
        <v>50</v>
      </c>
      <c r="Y37" s="4"/>
      <c r="Z37" s="96">
        <v>29263.200000000001</v>
      </c>
      <c r="AA37" s="4">
        <f t="shared" si="104"/>
        <v>29263.200000000001</v>
      </c>
      <c r="AB37" s="4"/>
      <c r="AC37" s="96">
        <v>10029.4</v>
      </c>
      <c r="AD37" s="4">
        <f t="shared" si="43"/>
        <v>10029.4</v>
      </c>
      <c r="AE37" s="4">
        <f t="shared" si="44"/>
        <v>-19233.800000000003</v>
      </c>
      <c r="AF37" s="5">
        <f t="shared" si="45"/>
        <v>-0.65726919817381568</v>
      </c>
      <c r="AJ37">
        <f t="shared" si="46"/>
        <v>0</v>
      </c>
      <c r="AK37" s="96">
        <v>2870.7</v>
      </c>
      <c r="AL37" s="96">
        <v>2735.1</v>
      </c>
      <c r="AM37" s="1">
        <f t="shared" si="47"/>
        <v>-135.59999999999991</v>
      </c>
      <c r="AN37">
        <f t="shared" si="48"/>
        <v>2870.7</v>
      </c>
      <c r="AO37">
        <f t="shared" si="48"/>
        <v>2735.1</v>
      </c>
      <c r="AP37">
        <f t="shared" si="49"/>
        <v>-135.59999999999991</v>
      </c>
      <c r="AQ37" s="10">
        <f t="shared" si="50"/>
        <v>-4.7235865816699727</v>
      </c>
      <c r="AR37" s="21" t="s">
        <v>50</v>
      </c>
      <c r="AU37" s="97">
        <v>140104</v>
      </c>
      <c r="AV37" s="97">
        <v>149109.20000000001</v>
      </c>
      <c r="AW37">
        <f t="shared" si="51"/>
        <v>140104</v>
      </c>
      <c r="AX37">
        <f t="shared" si="51"/>
        <v>149109.20000000001</v>
      </c>
      <c r="AY37" s="12">
        <f t="shared" si="52"/>
        <v>6.4275109918346451E-2</v>
      </c>
      <c r="AZ37" s="2"/>
      <c r="BA37" s="65">
        <f t="shared" si="78"/>
        <v>0</v>
      </c>
      <c r="BB37" s="6"/>
      <c r="BC37" s="6"/>
      <c r="BD37" s="6"/>
      <c r="BE37" s="1"/>
      <c r="BF37">
        <f t="shared" si="81"/>
        <v>122400.6</v>
      </c>
      <c r="BG37" s="98">
        <v>18150.2</v>
      </c>
      <c r="BH37" s="88">
        <v>1336.9</v>
      </c>
      <c r="BI37" s="46"/>
      <c r="BJ37" s="126">
        <v>102913.5</v>
      </c>
      <c r="BK37" s="65">
        <f t="shared" si="79"/>
        <v>0</v>
      </c>
      <c r="BL37" s="6"/>
      <c r="BM37" s="6"/>
      <c r="BN37" s="6"/>
      <c r="BO37" s="1"/>
      <c r="BP37">
        <f t="shared" si="82"/>
        <v>129533.5</v>
      </c>
      <c r="BQ37" s="98">
        <v>26919.8</v>
      </c>
      <c r="BR37" s="88">
        <v>3372.7</v>
      </c>
      <c r="BS37" s="46"/>
      <c r="BT37" s="126">
        <v>99241</v>
      </c>
      <c r="BU37">
        <f t="shared" si="32"/>
        <v>122400.6</v>
      </c>
      <c r="BV37" s="13" t="e">
        <f t="shared" si="42"/>
        <v>#REF!</v>
      </c>
      <c r="BW37" s="14">
        <f t="shared" si="33"/>
        <v>18150.2</v>
      </c>
      <c r="BX37" s="14">
        <f t="shared" si="34"/>
        <v>1336.9</v>
      </c>
      <c r="BY37" s="14" t="e">
        <f>#REF!+#REF!</f>
        <v>#REF!</v>
      </c>
      <c r="BZ37" s="14">
        <f t="shared" si="35"/>
        <v>0</v>
      </c>
      <c r="CA37" s="1">
        <f t="shared" si="36"/>
        <v>102913.5</v>
      </c>
      <c r="CB37">
        <f t="shared" si="37"/>
        <v>129533.5</v>
      </c>
      <c r="CC37">
        <f t="shared" si="38"/>
        <v>26919.8</v>
      </c>
      <c r="CD37">
        <f t="shared" si="39"/>
        <v>3372.7</v>
      </c>
      <c r="CE37">
        <f t="shared" si="40"/>
        <v>0</v>
      </c>
      <c r="CF37">
        <f t="shared" si="41"/>
        <v>99241</v>
      </c>
    </row>
    <row r="38" spans="1:84" ht="24.6" customHeight="1" thickBot="1">
      <c r="A38" s="451">
        <v>32</v>
      </c>
      <c r="B38" s="452" t="s">
        <v>51</v>
      </c>
      <c r="C38" s="453">
        <f t="shared" si="120"/>
        <v>3771.4</v>
      </c>
      <c r="D38" s="454">
        <f t="shared" si="120"/>
        <v>3617.7</v>
      </c>
      <c r="E38" s="455">
        <f t="shared" si="121"/>
        <v>-4.075409662194418E-2</v>
      </c>
      <c r="F38" s="456">
        <f t="shared" si="122"/>
        <v>35863</v>
      </c>
      <c r="G38" s="457">
        <f t="shared" si="123"/>
        <v>22031.9</v>
      </c>
      <c r="H38" s="458">
        <f t="shared" si="124"/>
        <v>-0.38566489139224264</v>
      </c>
      <c r="I38" s="459">
        <f t="shared" si="125"/>
        <v>120646</v>
      </c>
      <c r="J38" s="460">
        <f t="shared" si="126"/>
        <v>8.4085590103644258E-3</v>
      </c>
      <c r="K38" s="459">
        <f t="shared" si="6"/>
        <v>112670</v>
      </c>
      <c r="L38" s="461">
        <f t="shared" si="102"/>
        <v>3.6343553473125369E-3</v>
      </c>
      <c r="M38" s="462">
        <f t="shared" si="8"/>
        <v>34468</v>
      </c>
      <c r="N38" s="463">
        <f t="shared" si="97"/>
        <v>-0.24711124702387452</v>
      </c>
      <c r="O38" s="464">
        <f t="shared" si="10"/>
        <v>4177</v>
      </c>
      <c r="P38" s="465">
        <f t="shared" si="98"/>
        <v>2.8203916272788656</v>
      </c>
      <c r="Q38" s="466">
        <f t="shared" si="12"/>
        <v>0</v>
      </c>
      <c r="R38" s="467"/>
      <c r="S38" s="468">
        <f>BE38+BJ38</f>
        <v>74025</v>
      </c>
      <c r="T38" s="469">
        <f t="shared" si="99"/>
        <v>1.1388461538461538</v>
      </c>
      <c r="U38" s="470">
        <f t="shared" si="127"/>
        <v>0.93388922964706667</v>
      </c>
      <c r="V38" s="471">
        <f t="shared" si="128"/>
        <v>0.28569534008587105</v>
      </c>
      <c r="W38" s="18"/>
      <c r="X38" s="22" t="s">
        <v>51</v>
      </c>
      <c r="Y38" s="4"/>
      <c r="Z38" s="216">
        <v>35863</v>
      </c>
      <c r="AA38" s="4">
        <f t="shared" si="104"/>
        <v>35863</v>
      </c>
      <c r="AB38" s="4"/>
      <c r="AC38" s="216">
        <v>22031.9</v>
      </c>
      <c r="AD38" s="4">
        <f t="shared" si="43"/>
        <v>22031.9</v>
      </c>
      <c r="AE38" s="4">
        <f t="shared" si="44"/>
        <v>-13831.099999999999</v>
      </c>
      <c r="AF38" s="5">
        <f t="shared" si="45"/>
        <v>-0.38566489139224264</v>
      </c>
      <c r="AJ38">
        <f t="shared" si="46"/>
        <v>0</v>
      </c>
      <c r="AK38" s="217">
        <v>3771.4</v>
      </c>
      <c r="AL38" s="217">
        <v>3617.7</v>
      </c>
      <c r="AM38" s="1">
        <f t="shared" si="47"/>
        <v>-153.70000000000027</v>
      </c>
      <c r="AN38">
        <f t="shared" si="48"/>
        <v>3771.4</v>
      </c>
      <c r="AO38">
        <f t="shared" si="48"/>
        <v>3617.7</v>
      </c>
      <c r="AP38">
        <f t="shared" si="49"/>
        <v>-153.70000000000027</v>
      </c>
      <c r="AQ38" s="10">
        <f t="shared" si="50"/>
        <v>-4.075409662194418</v>
      </c>
      <c r="AR38" s="22" t="s">
        <v>51</v>
      </c>
      <c r="AU38" s="218">
        <v>119640</v>
      </c>
      <c r="AV38" s="218">
        <v>120646</v>
      </c>
      <c r="AW38">
        <f t="shared" si="51"/>
        <v>119640</v>
      </c>
      <c r="AX38">
        <f t="shared" si="51"/>
        <v>120646</v>
      </c>
      <c r="AY38" s="12">
        <f t="shared" si="52"/>
        <v>8.4085590103644258E-3</v>
      </c>
      <c r="AZ38" s="3"/>
      <c r="BA38" s="65">
        <f t="shared" si="78"/>
        <v>0</v>
      </c>
      <c r="BB38" s="6"/>
      <c r="BC38" s="6"/>
      <c r="BD38" s="6"/>
      <c r="BE38" s="1"/>
      <c r="BF38">
        <f t="shared" si="81"/>
        <v>112670</v>
      </c>
      <c r="BG38" s="219">
        <v>34468</v>
      </c>
      <c r="BH38" s="265">
        <v>4177</v>
      </c>
      <c r="BJ38" s="220">
        <v>74025</v>
      </c>
      <c r="BK38" s="65">
        <f t="shared" si="79"/>
        <v>0</v>
      </c>
      <c r="BL38" s="6"/>
      <c r="BM38" s="6"/>
      <c r="BN38" s="6"/>
      <c r="BO38" s="1"/>
      <c r="BP38">
        <f t="shared" si="82"/>
        <v>112262</v>
      </c>
      <c r="BQ38" s="219">
        <v>45781</v>
      </c>
      <c r="BR38" s="73">
        <v>1481</v>
      </c>
      <c r="BT38" s="220">
        <v>65000</v>
      </c>
      <c r="BU38">
        <f t="shared" si="32"/>
        <v>112670</v>
      </c>
      <c r="BV38" s="13" t="e">
        <f t="shared" si="42"/>
        <v>#REF!</v>
      </c>
      <c r="BW38" s="14">
        <f t="shared" si="33"/>
        <v>34468</v>
      </c>
      <c r="BX38" s="14">
        <f t="shared" si="34"/>
        <v>4177</v>
      </c>
      <c r="BY38" s="14" t="e">
        <f>#REF!+#REF!</f>
        <v>#REF!</v>
      </c>
      <c r="BZ38" s="14">
        <f t="shared" si="35"/>
        <v>0</v>
      </c>
      <c r="CA38" s="1">
        <f t="shared" si="36"/>
        <v>74025</v>
      </c>
      <c r="CB38">
        <f t="shared" si="37"/>
        <v>112262</v>
      </c>
      <c r="CC38">
        <f t="shared" si="38"/>
        <v>45781</v>
      </c>
      <c r="CD38">
        <f t="shared" si="39"/>
        <v>1481</v>
      </c>
      <c r="CE38">
        <f t="shared" si="40"/>
        <v>0</v>
      </c>
      <c r="CF38">
        <f t="shared" si="41"/>
        <v>65000</v>
      </c>
    </row>
    <row r="39" spans="1:84" ht="32.4" customHeight="1" thickBot="1">
      <c r="A39" s="472"/>
      <c r="B39" s="104" t="s">
        <v>61</v>
      </c>
      <c r="C39" s="121">
        <f>C7+SUM(C9:C31)+SUM(C33:C38)</f>
        <v>149564.60000000003</v>
      </c>
      <c r="D39" s="122">
        <f>D7+SUM(D9:D31)+SUM(D33:D38)</f>
        <v>146462.13999999998</v>
      </c>
      <c r="E39" s="105">
        <f t="shared" si="121"/>
        <v>-2.0743277486785304E-2</v>
      </c>
      <c r="F39" s="106">
        <f t="shared" si="122"/>
        <v>1367507.8299999998</v>
      </c>
      <c r="G39" s="107">
        <f t="shared" si="123"/>
        <v>874901.26</v>
      </c>
      <c r="H39" s="108">
        <f t="shared" si="124"/>
        <v>-0.36022212026383782</v>
      </c>
      <c r="I39" s="109">
        <f t="shared" si="125"/>
        <v>7926087.0728599997</v>
      </c>
      <c r="J39" s="110">
        <f t="shared" si="126"/>
        <v>8.9178180372906077E-2</v>
      </c>
      <c r="K39" s="111">
        <f t="shared" si="6"/>
        <v>7415786.8702600002</v>
      </c>
      <c r="L39" s="112">
        <f t="shared" si="102"/>
        <v>4.4824544598092791E-2</v>
      </c>
      <c r="M39" s="113">
        <f t="shared" si="8"/>
        <v>1391366.1899799998</v>
      </c>
      <c r="N39" s="114">
        <f t="shared" si="97"/>
        <v>-0.28270063643161847</v>
      </c>
      <c r="O39" s="115">
        <f>BX39</f>
        <v>285974.24427999998</v>
      </c>
      <c r="P39" s="116">
        <f t="shared" si="98"/>
        <v>1.2374714891846497</v>
      </c>
      <c r="Q39" s="102">
        <f>SUM(Q7:Q38)</f>
        <v>1211261.5560000001</v>
      </c>
      <c r="R39" s="120">
        <f>(BD39+BI39)/CE39</f>
        <v>1.5316650548245501</v>
      </c>
      <c r="S39" s="119">
        <f>BE39+BJ39</f>
        <v>4527184.88</v>
      </c>
      <c r="T39" s="112">
        <f t="shared" si="99"/>
        <v>1.0945803520293922</v>
      </c>
      <c r="U39" s="117">
        <f t="shared" si="127"/>
        <v>0.93561763857637437</v>
      </c>
      <c r="V39" s="118">
        <f t="shared" si="128"/>
        <v>0.17554263247299248</v>
      </c>
      <c r="W39" s="37"/>
      <c r="Y39" s="4">
        <f t="shared" ref="Y39:Z39" si="129">SUM(Y7:Y38)</f>
        <v>542822.71</v>
      </c>
      <c r="Z39" s="4">
        <f t="shared" si="129"/>
        <v>824685.11999999988</v>
      </c>
      <c r="AA39" s="4">
        <f t="shared" ref="AA39:AD39" si="130">SUM(AA7:AA38)</f>
        <v>1367507.8300000005</v>
      </c>
      <c r="AB39" s="4">
        <f t="shared" si="130"/>
        <v>365510.36</v>
      </c>
      <c r="AC39" s="4">
        <f t="shared" si="130"/>
        <v>509390.9</v>
      </c>
      <c r="AD39" s="4">
        <f t="shared" si="130"/>
        <v>874901.26</v>
      </c>
      <c r="AE39" s="4">
        <f t="shared" si="44"/>
        <v>-492606.57000000053</v>
      </c>
      <c r="AF39" s="5">
        <f t="shared" si="45"/>
        <v>-0.36022212026383815</v>
      </c>
      <c r="AH39" s="4">
        <f>SUM(AH7:AH38)</f>
        <v>55996.6</v>
      </c>
      <c r="AI39" s="4">
        <f>SUM(AI7:AI38)</f>
        <v>55386.899999999994</v>
      </c>
      <c r="AJ39">
        <f t="shared" si="46"/>
        <v>-609.70000000000437</v>
      </c>
      <c r="AK39" s="4">
        <f>SUM(AK7:AK38)</f>
        <v>96091.199999999983</v>
      </c>
      <c r="AL39" s="4">
        <f>SUM(AL7:AL38)</f>
        <v>93288.040000000008</v>
      </c>
      <c r="AM39" s="9">
        <f t="shared" si="47"/>
        <v>-2803.1599999999744</v>
      </c>
      <c r="AN39" s="4">
        <f>SUM(AN7:AN38)</f>
        <v>152087.80000000005</v>
      </c>
      <c r="AO39" s="4">
        <f>SUM(AO7:AO38)</f>
        <v>148674.93999999997</v>
      </c>
      <c r="AP39">
        <f t="shared" si="49"/>
        <v>-3412.8600000000733</v>
      </c>
      <c r="AQ39" s="10">
        <f t="shared" si="50"/>
        <v>-2.2440064226059371</v>
      </c>
      <c r="AS39">
        <f>SUM(AS7:AS38)</f>
        <v>3118171.5341751333</v>
      </c>
      <c r="AT39">
        <f>SUM(AT7:AT38)</f>
        <v>3413674.3085100381</v>
      </c>
      <c r="AU39">
        <f>SUM(AU7:AU38)</f>
        <v>4158954.6658248655</v>
      </c>
      <c r="AV39">
        <f>SUM(AV7:AV38)</f>
        <v>4512412.7643499617</v>
      </c>
      <c r="AW39">
        <f t="shared" si="51"/>
        <v>7277126.1999999993</v>
      </c>
      <c r="AX39">
        <f t="shared" si="51"/>
        <v>7926087.0728599997</v>
      </c>
      <c r="AY39" s="12">
        <f t="shared" si="52"/>
        <v>8.9178180372906077E-2</v>
      </c>
      <c r="BA39" s="8">
        <f t="shared" ref="BA39:BT39" si="131">SUM(BA7:BA38)</f>
        <v>3170173.6284976746</v>
      </c>
      <c r="BB39" s="8">
        <f t="shared" si="131"/>
        <v>615097.344210663</v>
      </c>
      <c r="BC39" s="8">
        <f t="shared" si="131"/>
        <v>96157.271493575696</v>
      </c>
      <c r="BD39" s="8">
        <f t="shared" si="131"/>
        <v>500618.19999999995</v>
      </c>
      <c r="BE39" s="8">
        <f t="shared" si="131"/>
        <v>1958300.8127934362</v>
      </c>
      <c r="BF39" s="57">
        <f t="shared" si="131"/>
        <v>4245613.2417623252</v>
      </c>
      <c r="BG39" s="8">
        <f t="shared" si="131"/>
        <v>776268.84576933691</v>
      </c>
      <c r="BH39" s="8">
        <f t="shared" si="131"/>
        <v>189816.97278642427</v>
      </c>
      <c r="BI39" s="8">
        <f t="shared" si="131"/>
        <v>710643.35600000003</v>
      </c>
      <c r="BJ39" s="8">
        <f t="shared" si="131"/>
        <v>2568884.0672065639</v>
      </c>
      <c r="BK39" s="8">
        <f t="shared" si="131"/>
        <v>3052954.3129999996</v>
      </c>
      <c r="BL39" s="7">
        <f t="shared" si="131"/>
        <v>842328.25899999996</v>
      </c>
      <c r="BM39" s="8">
        <f t="shared" si="131"/>
        <v>102868.79800000001</v>
      </c>
      <c r="BN39" s="8">
        <f t="shared" si="131"/>
        <v>348323.1</v>
      </c>
      <c r="BO39" s="7">
        <f t="shared" si="131"/>
        <v>1759434.1560000002</v>
      </c>
      <c r="BP39" s="8">
        <f t="shared" si="131"/>
        <v>4044684.1456300002</v>
      </c>
      <c r="BQ39" s="8">
        <f t="shared" si="131"/>
        <v>1097400.48</v>
      </c>
      <c r="BR39" s="8"/>
      <c r="BS39" s="8"/>
      <c r="BT39" s="8">
        <f t="shared" si="131"/>
        <v>2376566.341</v>
      </c>
      <c r="BU39">
        <f t="shared" si="32"/>
        <v>7415786.8702600002</v>
      </c>
      <c r="BV39" s="13" t="e">
        <f t="shared" si="42"/>
        <v>#REF!</v>
      </c>
      <c r="BW39" s="7">
        <f t="shared" ref="BW39:CF39" si="132">SUM(BW7:BW38)</f>
        <v>1391366.1899799998</v>
      </c>
      <c r="BX39" s="7">
        <f t="shared" si="132"/>
        <v>285974.24427999998</v>
      </c>
      <c r="BY39" s="7" t="e">
        <f t="shared" si="132"/>
        <v>#REF!</v>
      </c>
      <c r="BZ39" s="7">
        <f t="shared" si="132"/>
        <v>1211261.5560000001</v>
      </c>
      <c r="CA39" s="7">
        <f t="shared" si="132"/>
        <v>4527184.88</v>
      </c>
      <c r="CB39">
        <f t="shared" si="132"/>
        <v>7097638.4586300012</v>
      </c>
      <c r="CC39">
        <f t="shared" si="132"/>
        <v>1939728.7390000008</v>
      </c>
      <c r="CD39">
        <f>SUM(CD7:CD38)</f>
        <v>231095.62263000003</v>
      </c>
      <c r="CE39">
        <f>SUM(CE7:CE38)</f>
        <v>790813.60000000009</v>
      </c>
      <c r="CF39">
        <f t="shared" si="132"/>
        <v>4136000.496999999</v>
      </c>
    </row>
    <row r="40" spans="1:84" ht="13.8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84" ht="23.4" customHeight="1">
      <c r="B41" s="59" t="s">
        <v>85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5"/>
      <c r="Q41" s="55"/>
      <c r="AA41">
        <f>Y39+Z39</f>
        <v>1367507.8299999998</v>
      </c>
      <c r="AD41">
        <f>AB39+AC39</f>
        <v>874901.26</v>
      </c>
      <c r="AW41">
        <f>SUM(AW7:AW38)</f>
        <v>7277126.2000000011</v>
      </c>
      <c r="AX41">
        <f>SUM(AX7:AX38)</f>
        <v>7926087.0728599997</v>
      </c>
      <c r="BA41">
        <f>BB39+BC39+BE39+BD39</f>
        <v>3170173.6284976751</v>
      </c>
      <c r="BF41">
        <f>BG39+BH39+BI39+BJ39</f>
        <v>4245613.2417623252</v>
      </c>
      <c r="BK41" t="e">
        <f>BL39+#REF!+BO39</f>
        <v>#REF!</v>
      </c>
      <c r="BP41" t="e">
        <f>BQ39+#REF!+BT39</f>
        <v>#REF!</v>
      </c>
      <c r="BV41" t="e">
        <f>SUM(BV7:BV38)</f>
        <v>#REF!</v>
      </c>
      <c r="CB41">
        <f>BK39+BP39</f>
        <v>7097638.4586299993</v>
      </c>
    </row>
    <row r="42" spans="1:84" ht="17.399999999999999">
      <c r="B42" s="523" t="s">
        <v>86</v>
      </c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</row>
    <row r="43" spans="1:84">
      <c r="K43" s="58"/>
      <c r="BV43">
        <f>BW39+BX39+BZ39+CA39</f>
        <v>7415786.8702600002</v>
      </c>
    </row>
    <row r="44" spans="1:84">
      <c r="K44" s="58"/>
    </row>
  </sheetData>
  <mergeCells count="51">
    <mergeCell ref="B42:P42"/>
    <mergeCell ref="C8:V8"/>
    <mergeCell ref="C30:V30"/>
    <mergeCell ref="S5:T5"/>
    <mergeCell ref="F5:G5"/>
    <mergeCell ref="BA5:BE5"/>
    <mergeCell ref="BA4:BJ4"/>
    <mergeCell ref="AH4:AJ4"/>
    <mergeCell ref="K4:K6"/>
    <mergeCell ref="AF4:AF6"/>
    <mergeCell ref="U3:V4"/>
    <mergeCell ref="U5:U6"/>
    <mergeCell ref="V5:V6"/>
    <mergeCell ref="AE5:AE6"/>
    <mergeCell ref="Y4:AD4"/>
    <mergeCell ref="Y5:AA5"/>
    <mergeCell ref="AB5:AD5"/>
    <mergeCell ref="AK4:AM4"/>
    <mergeCell ref="AH3:AQ3"/>
    <mergeCell ref="Q5:R5"/>
    <mergeCell ref="BV5:CA5"/>
    <mergeCell ref="CB5:CF5"/>
    <mergeCell ref="H4:H6"/>
    <mergeCell ref="I4:I6"/>
    <mergeCell ref="BU5:BU6"/>
    <mergeCell ref="L4:L6"/>
    <mergeCell ref="AY3:AY6"/>
    <mergeCell ref="AS4:AT4"/>
    <mergeCell ref="AU4:AV4"/>
    <mergeCell ref="AW4:AX4"/>
    <mergeCell ref="BK5:BO5"/>
    <mergeCell ref="AS3:AX3"/>
    <mergeCell ref="BP5:BT5"/>
    <mergeCell ref="BK4:BT4"/>
    <mergeCell ref="BF5:BJ5"/>
    <mergeCell ref="AN4:AQ4"/>
    <mergeCell ref="A1:V1"/>
    <mergeCell ref="A2:V2"/>
    <mergeCell ref="A3:A6"/>
    <mergeCell ref="M4:T4"/>
    <mergeCell ref="K3:T3"/>
    <mergeCell ref="M5:N5"/>
    <mergeCell ref="O5:P5"/>
    <mergeCell ref="B3:B6"/>
    <mergeCell ref="C3:E3"/>
    <mergeCell ref="C4:D5"/>
    <mergeCell ref="I3:J3"/>
    <mergeCell ref="E4:E6"/>
    <mergeCell ref="F4:G4"/>
    <mergeCell ref="F3:H3"/>
    <mergeCell ref="J4:J6"/>
  </mergeCells>
  <phoneticPr fontId="2" type="noConversion"/>
  <pageMargins left="0.19685039370078741" right="0.19685039370078741" top="0.98425196850393704" bottom="0.39370078740157483" header="0.51181102362204722" footer="0.51181102362204722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user</cp:lastModifiedBy>
  <cp:lastPrinted>2019-03-27T12:19:35Z</cp:lastPrinted>
  <dcterms:created xsi:type="dcterms:W3CDTF">2012-02-13T15:26:14Z</dcterms:created>
  <dcterms:modified xsi:type="dcterms:W3CDTF">2021-06-08T10:15:05Z</dcterms:modified>
</cp:coreProperties>
</file>